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2145" windowWidth="14805" windowHeight="5970" tabRatio="619" firstSheet="1" activeTab="1"/>
  </bookViews>
  <sheets>
    <sheet name="Harm KK (2)" sheetId="6" state="hidden" r:id="rId1"/>
    <sheet name="Přehled celkem" sheetId="11" r:id="rId2"/>
    <sheet name="Projekty KK" sheetId="8" r:id="rId3"/>
    <sheet name="Projekty PO" sheetId="1" r:id="rId4"/>
    <sheet name="List1" sheetId="13" state="hidden" r:id="rId5"/>
  </sheets>
  <definedNames>
    <definedName name="_xlnm._FilterDatabase" localSheetId="0" hidden="1">'Harm KK (2)'!$A$2:$I$22</definedName>
    <definedName name="_xlnm.Print_Titles" localSheetId="0">'Harm KK (2)'!$2:$2</definedName>
    <definedName name="_xlnm.Print_Titles" localSheetId="2">'Projekty KK'!$2:$4</definedName>
    <definedName name="_xlnm.Print_Titles" localSheetId="3">'Projekty PO'!$2:$4</definedName>
  </definedNames>
  <calcPr calcId="162913"/>
</workbook>
</file>

<file path=xl/calcChain.xml><?xml version="1.0" encoding="utf-8"?>
<calcChain xmlns="http://schemas.openxmlformats.org/spreadsheetml/2006/main">
  <c r="O18" i="1" l="1"/>
  <c r="M66" i="1" l="1"/>
  <c r="Q66" i="1" s="1"/>
  <c r="P66" i="1" l="1"/>
  <c r="Q104" i="8"/>
  <c r="P104" i="8"/>
  <c r="Q103" i="8"/>
  <c r="P103" i="8"/>
  <c r="L17" i="1" l="1"/>
  <c r="M20" i="1"/>
  <c r="P20" i="1" s="1"/>
  <c r="M22" i="1"/>
  <c r="P22" i="1" s="1"/>
  <c r="Q22" i="1" l="1"/>
  <c r="N112" i="8"/>
  <c r="N111" i="8"/>
  <c r="D12" i="13" l="1"/>
  <c r="E9" i="13" l="1"/>
  <c r="E10" i="13"/>
  <c r="E11" i="13"/>
  <c r="C8" i="13" l="1"/>
  <c r="E8" i="13" s="1"/>
  <c r="C7" i="13"/>
  <c r="E7" i="13" s="1"/>
  <c r="C6" i="13"/>
  <c r="C12" i="13" l="1"/>
  <c r="E6" i="13"/>
  <c r="E12" i="13" s="1"/>
  <c r="N69" i="1"/>
  <c r="G67" i="1"/>
  <c r="Q65" i="1"/>
  <c r="P65" i="1"/>
  <c r="M64" i="1"/>
  <c r="Q64" i="1" s="1"/>
  <c r="M63" i="1"/>
  <c r="P63" i="1" s="1"/>
  <c r="M62" i="1"/>
  <c r="Q62" i="1" s="1"/>
  <c r="M60" i="1"/>
  <c r="P60" i="1" s="1"/>
  <c r="O59" i="1"/>
  <c r="M59" i="1" s="1"/>
  <c r="Q59" i="1" s="1"/>
  <c r="Q58" i="1"/>
  <c r="P58" i="1"/>
  <c r="T57" i="1"/>
  <c r="S57" i="1" s="1"/>
  <c r="Q57" i="1"/>
  <c r="P57" i="1"/>
  <c r="M56" i="1"/>
  <c r="T56" i="1" s="1"/>
  <c r="S56" i="1" s="1"/>
  <c r="M55" i="1"/>
  <c r="P55" i="1" s="1"/>
  <c r="T54" i="1"/>
  <c r="S54" i="1" s="1"/>
  <c r="Q54" i="1"/>
  <c r="P54" i="1"/>
  <c r="T52" i="1"/>
  <c r="S52" i="1" s="1"/>
  <c r="Q52" i="1"/>
  <c r="P52" i="1"/>
  <c r="O52" i="1"/>
  <c r="N51" i="1"/>
  <c r="M51" i="1"/>
  <c r="Q51" i="1" s="1"/>
  <c r="M50" i="1"/>
  <c r="T50" i="1" s="1"/>
  <c r="S50" i="1" s="1"/>
  <c r="M49" i="1"/>
  <c r="T49" i="1" s="1"/>
  <c r="S49" i="1" s="1"/>
  <c r="T48" i="1"/>
  <c r="S48" i="1"/>
  <c r="P48" i="1"/>
  <c r="T47" i="1"/>
  <c r="S47" i="1" s="1"/>
  <c r="P47" i="1"/>
  <c r="M46" i="1"/>
  <c r="P46" i="1" s="1"/>
  <c r="M45" i="1"/>
  <c r="Q45" i="1" s="1"/>
  <c r="T43" i="1"/>
  <c r="S43" i="1" s="1"/>
  <c r="M42" i="1"/>
  <c r="P42" i="1" s="1"/>
  <c r="M41" i="1"/>
  <c r="M40" i="1"/>
  <c r="P40" i="1" s="1"/>
  <c r="M39" i="1"/>
  <c r="T39" i="1" s="1"/>
  <c r="S39" i="1" s="1"/>
  <c r="T38" i="1"/>
  <c r="S38" i="1" s="1"/>
  <c r="T37" i="1"/>
  <c r="S37" i="1" s="1"/>
  <c r="Q37" i="1"/>
  <c r="P37" i="1"/>
  <c r="P36" i="1"/>
  <c r="M35" i="1"/>
  <c r="Q35" i="1" s="1"/>
  <c r="M34" i="1"/>
  <c r="P34" i="1" s="1"/>
  <c r="M33" i="1"/>
  <c r="Q33" i="1" s="1"/>
  <c r="L33" i="1"/>
  <c r="T32" i="1"/>
  <c r="S32" i="1" s="1"/>
  <c r="N31" i="1"/>
  <c r="M31" i="1" s="1"/>
  <c r="Q31" i="1" s="1"/>
  <c r="L31" i="1"/>
  <c r="T30" i="1"/>
  <c r="S30" i="1" s="1"/>
  <c r="M29" i="1"/>
  <c r="P29" i="1" s="1"/>
  <c r="M28" i="1"/>
  <c r="T28" i="1" s="1"/>
  <c r="S28" i="1" s="1"/>
  <c r="M27" i="1"/>
  <c r="T27" i="1" s="1"/>
  <c r="S27" i="1" s="1"/>
  <c r="M26" i="1"/>
  <c r="T26" i="1" s="1"/>
  <c r="S26" i="1" s="1"/>
  <c r="M25" i="1"/>
  <c r="T25" i="1" s="1"/>
  <c r="S25" i="1" s="1"/>
  <c r="M24" i="1"/>
  <c r="T24" i="1" s="1"/>
  <c r="S24" i="1" s="1"/>
  <c r="M23" i="1"/>
  <c r="P23" i="1" s="1"/>
  <c r="M21" i="1"/>
  <c r="T21" i="1" s="1"/>
  <c r="S21" i="1" s="1"/>
  <c r="Q20" i="1"/>
  <c r="M19" i="1"/>
  <c r="Q19" i="1" s="1"/>
  <c r="L19" i="1"/>
  <c r="M18" i="1"/>
  <c r="Q18" i="1" s="1"/>
  <c r="L18" i="1"/>
  <c r="L67" i="1" s="1"/>
  <c r="O17" i="1"/>
  <c r="M17" i="1" s="1"/>
  <c r="M16" i="1"/>
  <c r="T16" i="1" s="1"/>
  <c r="S16" i="1" s="1"/>
  <c r="M15" i="1"/>
  <c r="T15" i="1" s="1"/>
  <c r="S15" i="1" s="1"/>
  <c r="M14" i="1"/>
  <c r="P14" i="1" s="1"/>
  <c r="M13" i="1"/>
  <c r="P13" i="1" s="1"/>
  <c r="O12" i="1"/>
  <c r="M12" i="1" s="1"/>
  <c r="M11" i="1"/>
  <c r="T11" i="1" s="1"/>
  <c r="S11" i="1" s="1"/>
  <c r="N9" i="1"/>
  <c r="M8" i="1"/>
  <c r="P8" i="1" s="1"/>
  <c r="T7" i="1"/>
  <c r="S7" i="1" s="1"/>
  <c r="P7" i="1"/>
  <c r="M6" i="1"/>
  <c r="T6" i="1" s="1"/>
  <c r="S6" i="1" s="1"/>
  <c r="M5" i="1"/>
  <c r="P5" i="1" s="1"/>
  <c r="N67" i="1" l="1"/>
  <c r="N68" i="1" s="1"/>
  <c r="T41" i="1"/>
  <c r="S41" i="1" s="1"/>
  <c r="D8" i="11"/>
  <c r="Q63" i="1"/>
  <c r="T19" i="1"/>
  <c r="S19" i="1" s="1"/>
  <c r="P15" i="1"/>
  <c r="Q47" i="1"/>
  <c r="P25" i="1"/>
  <c r="T55" i="1"/>
  <c r="S55" i="1" s="1"/>
  <c r="P21" i="1"/>
  <c r="P24" i="1"/>
  <c r="Q29" i="1"/>
  <c r="Q34" i="1"/>
  <c r="P45" i="1"/>
  <c r="P6" i="1"/>
  <c r="P11" i="1"/>
  <c r="Q21" i="1"/>
  <c r="P31" i="1"/>
  <c r="Q42" i="1"/>
  <c r="P51" i="1"/>
  <c r="P56" i="1"/>
  <c r="P62" i="1"/>
  <c r="P64" i="1"/>
  <c r="P16" i="1"/>
  <c r="T31" i="1"/>
  <c r="S31" i="1" s="1"/>
  <c r="P33" i="1"/>
  <c r="P35" i="1"/>
  <c r="Q40" i="1"/>
  <c r="Q56" i="1"/>
  <c r="P12" i="1"/>
  <c r="T12" i="1"/>
  <c r="S12" i="1" s="1"/>
  <c r="P17" i="1"/>
  <c r="Q17" i="1"/>
  <c r="T8" i="1"/>
  <c r="S8" i="1" s="1"/>
  <c r="T14" i="1"/>
  <c r="S14" i="1" s="1"/>
  <c r="T23" i="1"/>
  <c r="S23" i="1" s="1"/>
  <c r="Q5" i="1"/>
  <c r="Q8" i="1"/>
  <c r="Q14" i="1"/>
  <c r="P18" i="1"/>
  <c r="P19" i="1"/>
  <c r="Q23" i="1"/>
  <c r="T29" i="1"/>
  <c r="S29" i="1" s="1"/>
  <c r="T34" i="1"/>
  <c r="S34" i="1" s="1"/>
  <c r="T40" i="1"/>
  <c r="S40" i="1" s="1"/>
  <c r="T42" i="1"/>
  <c r="S42" i="1" s="1"/>
  <c r="Q46" i="1"/>
  <c r="P59" i="1"/>
  <c r="Q60" i="1"/>
  <c r="O67" i="1"/>
  <c r="T13" i="1"/>
  <c r="S13" i="1" s="1"/>
  <c r="Q16" i="1"/>
  <c r="Q25" i="1"/>
  <c r="P26" i="1"/>
  <c r="P27" i="1"/>
  <c r="P28" i="1"/>
  <c r="T35" i="1"/>
  <c r="S35" i="1" s="1"/>
  <c r="P49" i="1"/>
  <c r="P50" i="1"/>
  <c r="T51" i="1"/>
  <c r="S51" i="1" s="1"/>
  <c r="T5" i="1"/>
  <c r="S5" i="1" s="1"/>
  <c r="M9" i="1"/>
  <c r="M67" i="1" s="1"/>
  <c r="F8" i="11" l="1"/>
  <c r="O69" i="1"/>
  <c r="G8" i="11"/>
  <c r="Q9" i="1"/>
  <c r="P9" i="1"/>
  <c r="T10" i="1"/>
  <c r="S10" i="1" s="1"/>
  <c r="E8" i="11"/>
  <c r="Q67" i="1" l="1"/>
  <c r="P67" i="1"/>
  <c r="T67" i="1"/>
  <c r="S67" i="1" s="1"/>
  <c r="E18" i="11"/>
  <c r="Q102" i="8" l="1"/>
  <c r="P102" i="8"/>
  <c r="T91" i="8"/>
  <c r="S91" i="8" s="1"/>
  <c r="Q39" i="8" l="1"/>
  <c r="Q33" i="8"/>
  <c r="Q23" i="8"/>
  <c r="M97" i="8" l="1"/>
  <c r="P97" i="8" l="1"/>
  <c r="Q97" i="8"/>
  <c r="G110" i="8"/>
  <c r="Q109" i="8"/>
  <c r="Q108" i="8"/>
  <c r="Q107" i="8"/>
  <c r="Q106" i="8"/>
  <c r="Q105" i="8"/>
  <c r="Q99" i="8"/>
  <c r="E17" i="11" l="1"/>
  <c r="T98" i="8"/>
  <c r="S98" i="8" s="1"/>
  <c r="T97" i="8"/>
  <c r="S97" i="8" s="1"/>
  <c r="M94" i="8"/>
  <c r="Q94" i="8" s="1"/>
  <c r="P94" i="8" l="1"/>
  <c r="E20" i="11"/>
  <c r="T92" i="8" l="1"/>
  <c r="S92" i="8" s="1"/>
  <c r="P39" i="8" l="1"/>
  <c r="P33" i="8"/>
  <c r="P23" i="8"/>
  <c r="O110" i="8"/>
  <c r="E19" i="11" s="1"/>
  <c r="N110" i="8"/>
  <c r="L110" i="8"/>
  <c r="P109" i="8"/>
  <c r="T109" i="8"/>
  <c r="S109" i="8" s="1"/>
  <c r="P108" i="8"/>
  <c r="T108" i="8"/>
  <c r="S108" i="8" s="1"/>
  <c r="P107" i="8"/>
  <c r="T107" i="8"/>
  <c r="S107" i="8" s="1"/>
  <c r="M37" i="8" l="1"/>
  <c r="M38" i="8"/>
  <c r="P37" i="8" l="1"/>
  <c r="Q65" i="8"/>
  <c r="P69" i="8"/>
  <c r="P106" i="8" l="1"/>
  <c r="T106" i="8"/>
  <c r="S106" i="8" s="1"/>
  <c r="P105" i="8"/>
  <c r="T105" i="8"/>
  <c r="S105" i="8" s="1"/>
  <c r="P99" i="8" l="1"/>
  <c r="T99" i="8"/>
  <c r="S99" i="8" s="1"/>
  <c r="Q83" i="8" l="1"/>
  <c r="Q82" i="8"/>
  <c r="P83" i="8"/>
  <c r="T83" i="8"/>
  <c r="S83" i="8" s="1"/>
  <c r="M93" i="8" l="1"/>
  <c r="Q95" i="8" l="1"/>
  <c r="T96" i="8"/>
  <c r="S96" i="8" s="1"/>
  <c r="P96" i="8"/>
  <c r="P67" i="8"/>
  <c r="P74" i="8" l="1"/>
  <c r="Q85" i="8" l="1"/>
  <c r="P90" i="8"/>
  <c r="T90" i="8"/>
  <c r="S90" i="8" s="1"/>
  <c r="P14" i="8" l="1"/>
  <c r="T56" i="8" l="1"/>
  <c r="S56" i="8" s="1"/>
  <c r="T61" i="8"/>
  <c r="S61" i="8" s="1"/>
  <c r="T65" i="8"/>
  <c r="S65" i="8" s="1"/>
  <c r="T82" i="8"/>
  <c r="S82" i="8" s="1"/>
  <c r="T84" i="8"/>
  <c r="S84" i="8" s="1"/>
  <c r="T85" i="8"/>
  <c r="S85" i="8" s="1"/>
  <c r="T86" i="8"/>
  <c r="S86" i="8" s="1"/>
  <c r="T87" i="8"/>
  <c r="S87" i="8" s="1"/>
  <c r="T88" i="8"/>
  <c r="S88" i="8" s="1"/>
  <c r="T89" i="8"/>
  <c r="S89" i="8" s="1"/>
  <c r="T95" i="8"/>
  <c r="S95" i="8" s="1"/>
  <c r="T53" i="8"/>
  <c r="S53" i="8" s="1"/>
  <c r="T51" i="8"/>
  <c r="S51" i="8" s="1"/>
  <c r="T47" i="8"/>
  <c r="S47" i="8" s="1"/>
  <c r="T45" i="8"/>
  <c r="S45" i="8" s="1"/>
  <c r="T18" i="8"/>
  <c r="S18" i="8" s="1"/>
  <c r="C7" i="11" l="1"/>
  <c r="P45" i="8" l="1"/>
  <c r="P93" i="8" l="1"/>
  <c r="T93" i="8"/>
  <c r="S93" i="8" s="1"/>
  <c r="Q93" i="8"/>
  <c r="P47" i="8" l="1"/>
  <c r="O112" i="8" l="1"/>
  <c r="P89" i="8" l="1"/>
  <c r="P95" i="8" l="1"/>
  <c r="P84" i="8"/>
  <c r="P86" i="8" l="1"/>
  <c r="P87" i="8"/>
  <c r="P88" i="8"/>
  <c r="P85" i="8" l="1"/>
  <c r="Q84" i="8" l="1"/>
  <c r="P82" i="8"/>
  <c r="T8" i="8" l="1"/>
  <c r="S8" i="8" s="1"/>
  <c r="T6" i="8"/>
  <c r="S6" i="8" s="1"/>
  <c r="M77" i="8" l="1"/>
  <c r="M63" i="8"/>
  <c r="T77" i="8" l="1"/>
  <c r="S77" i="8" s="1"/>
  <c r="P77" i="8"/>
  <c r="Q77" i="8"/>
  <c r="P63" i="8"/>
  <c r="T63" i="8"/>
  <c r="S63" i="8" s="1"/>
  <c r="P6" i="8"/>
  <c r="M5" i="8"/>
  <c r="P5" i="8" l="1"/>
  <c r="T5" i="8"/>
  <c r="S5" i="8" s="1"/>
  <c r="Q5" i="8"/>
  <c r="P8" i="8"/>
  <c r="F7" i="11" l="1"/>
  <c r="H9" i="11" l="1"/>
  <c r="M81" i="8" l="1"/>
  <c r="M80" i="8"/>
  <c r="T80" i="8" s="1"/>
  <c r="S80" i="8" s="1"/>
  <c r="M79" i="8"/>
  <c r="M78" i="8"/>
  <c r="T78" i="8" s="1"/>
  <c r="S78" i="8" s="1"/>
  <c r="M76" i="8"/>
  <c r="T76" i="8" s="1"/>
  <c r="S76" i="8" s="1"/>
  <c r="M73" i="8"/>
  <c r="M72" i="8"/>
  <c r="T72" i="8" s="1"/>
  <c r="S72" i="8" s="1"/>
  <c r="M71" i="8"/>
  <c r="T71" i="8" s="1"/>
  <c r="S71" i="8" s="1"/>
  <c r="M70" i="8"/>
  <c r="T70" i="8" s="1"/>
  <c r="S70" i="8" s="1"/>
  <c r="M64" i="8"/>
  <c r="T64" i="8" s="1"/>
  <c r="S64" i="8" s="1"/>
  <c r="M62" i="8"/>
  <c r="Q62" i="8" s="1"/>
  <c r="M60" i="8"/>
  <c r="M58" i="8"/>
  <c r="P57" i="8" s="1"/>
  <c r="P56" i="8"/>
  <c r="M55" i="8"/>
  <c r="M54" i="8"/>
  <c r="T52" i="8"/>
  <c r="S52" i="8" s="1"/>
  <c r="T50" i="8"/>
  <c r="S50" i="8" s="1"/>
  <c r="M48" i="8"/>
  <c r="M46" i="8"/>
  <c r="M42" i="8"/>
  <c r="M41" i="8"/>
  <c r="T41" i="8" s="1"/>
  <c r="S41" i="8" s="1"/>
  <c r="M40" i="8"/>
  <c r="T40" i="8" s="1"/>
  <c r="S40" i="8" s="1"/>
  <c r="M34" i="8"/>
  <c r="M32" i="8"/>
  <c r="M29" i="8"/>
  <c r="M28" i="8"/>
  <c r="M27" i="8"/>
  <c r="M26" i="8"/>
  <c r="M25" i="8"/>
  <c r="M24" i="8"/>
  <c r="T24" i="8" s="1"/>
  <c r="S24" i="8" s="1"/>
  <c r="M22" i="8"/>
  <c r="M21" i="8"/>
  <c r="M17" i="8"/>
  <c r="T17" i="8" s="1"/>
  <c r="S17" i="8" s="1"/>
  <c r="M16" i="8"/>
  <c r="M15" i="8"/>
  <c r="T15" i="8" s="1"/>
  <c r="S15" i="8" s="1"/>
  <c r="M13" i="8"/>
  <c r="M12" i="8"/>
  <c r="M11" i="8"/>
  <c r="M10" i="8"/>
  <c r="Q54" i="8" l="1"/>
  <c r="M110" i="8"/>
  <c r="T34" i="8"/>
  <c r="S34" i="8" s="1"/>
  <c r="Q34" i="8"/>
  <c r="T10" i="8"/>
  <c r="S10" i="8" s="1"/>
  <c r="Q10" i="8"/>
  <c r="T73" i="8"/>
  <c r="S73" i="8" s="1"/>
  <c r="Q73" i="8"/>
  <c r="P20" i="8"/>
  <c r="T20" i="8"/>
  <c r="S20" i="8" s="1"/>
  <c r="P22" i="8"/>
  <c r="T22" i="8"/>
  <c r="S22" i="8" s="1"/>
  <c r="P25" i="8"/>
  <c r="T25" i="8"/>
  <c r="S25" i="8" s="1"/>
  <c r="P27" i="8"/>
  <c r="T27" i="8"/>
  <c r="S27" i="8" s="1"/>
  <c r="P29" i="8"/>
  <c r="T29" i="8"/>
  <c r="S29" i="8" s="1"/>
  <c r="P31" i="8"/>
  <c r="T31" i="8"/>
  <c r="S31" i="8" s="1"/>
  <c r="P36" i="8"/>
  <c r="T36" i="8"/>
  <c r="S36" i="8" s="1"/>
  <c r="T42" i="8"/>
  <c r="S42" i="8" s="1"/>
  <c r="Q42" i="8"/>
  <c r="P48" i="8"/>
  <c r="T48" i="8"/>
  <c r="S48" i="8" s="1"/>
  <c r="P60" i="8"/>
  <c r="T60" i="8"/>
  <c r="S60" i="8" s="1"/>
  <c r="P12" i="8"/>
  <c r="T12" i="8"/>
  <c r="S12" i="8" s="1"/>
  <c r="P11" i="8"/>
  <c r="T11" i="8"/>
  <c r="S11" i="8" s="1"/>
  <c r="P13" i="8"/>
  <c r="T13" i="8"/>
  <c r="S13" i="8" s="1"/>
  <c r="P16" i="8"/>
  <c r="T16" i="8"/>
  <c r="S16" i="8" s="1"/>
  <c r="P19" i="8"/>
  <c r="T19" i="8"/>
  <c r="S19" i="8" s="1"/>
  <c r="P21" i="8"/>
  <c r="T21" i="8"/>
  <c r="S21" i="8" s="1"/>
  <c r="P26" i="8"/>
  <c r="T26" i="8"/>
  <c r="S26" i="8" s="1"/>
  <c r="P28" i="8"/>
  <c r="T28" i="8"/>
  <c r="S28" i="8" s="1"/>
  <c r="P30" i="8"/>
  <c r="T30" i="8"/>
  <c r="S30" i="8" s="1"/>
  <c r="P32" i="8"/>
  <c r="T32" i="8"/>
  <c r="S32" i="8" s="1"/>
  <c r="P35" i="8"/>
  <c r="T35" i="8"/>
  <c r="S35" i="8" s="1"/>
  <c r="T37" i="8"/>
  <c r="S37" i="8" s="1"/>
  <c r="Q46" i="8"/>
  <c r="T46" i="8"/>
  <c r="S46" i="8" s="1"/>
  <c r="T54" i="8"/>
  <c r="S54" i="8" s="1"/>
  <c r="P55" i="8"/>
  <c r="T55" i="8"/>
  <c r="S55" i="8" s="1"/>
  <c r="T58" i="8"/>
  <c r="S58" i="8" s="1"/>
  <c r="T62" i="8"/>
  <c r="S62" i="8" s="1"/>
  <c r="P79" i="8"/>
  <c r="T79" i="8"/>
  <c r="S79" i="8" s="1"/>
  <c r="P81" i="8"/>
  <c r="T81" i="8"/>
  <c r="S81" i="8" s="1"/>
  <c r="P17" i="8"/>
  <c r="C8" i="11"/>
  <c r="C10" i="11" s="1"/>
  <c r="P46" i="8"/>
  <c r="P54" i="8"/>
  <c r="P50" i="8"/>
  <c r="Q50" i="8"/>
  <c r="P62" i="8"/>
  <c r="Q71" i="8"/>
  <c r="P71" i="8"/>
  <c r="Q78" i="8"/>
  <c r="P78" i="8"/>
  <c r="P10" i="8"/>
  <c r="P15" i="8"/>
  <c r="Q15" i="8"/>
  <c r="Q24" i="8"/>
  <c r="P24" i="8"/>
  <c r="P65" i="8"/>
  <c r="P73" i="8"/>
  <c r="Q80" i="8"/>
  <c r="P80" i="8"/>
  <c r="Q41" i="8"/>
  <c r="P41" i="8"/>
  <c r="P42" i="8"/>
  <c r="P52" i="8"/>
  <c r="Q52" i="8"/>
  <c r="Q64" i="8"/>
  <c r="P64" i="8"/>
  <c r="Q72" i="8"/>
  <c r="P72" i="8"/>
  <c r="P34" i="8"/>
  <c r="Q40" i="8"/>
  <c r="P40" i="8"/>
  <c r="Q70" i="8"/>
  <c r="P70" i="8"/>
  <c r="P76" i="8"/>
  <c r="Q76" i="8"/>
  <c r="T110" i="8" l="1"/>
  <c r="S110" i="8" s="1"/>
  <c r="E7" i="11"/>
  <c r="E16" i="11" s="1"/>
  <c r="Q110" i="8"/>
  <c r="E10" i="11" l="1"/>
  <c r="E21" i="11" s="1"/>
  <c r="F10" i="11"/>
  <c r="G7" i="11"/>
  <c r="D7" i="11"/>
  <c r="G10" i="11" l="1"/>
  <c r="I8" i="11"/>
  <c r="H8" i="11"/>
  <c r="D10" i="11"/>
  <c r="P110" i="8"/>
  <c r="H7" i="11" l="1"/>
  <c r="I7" i="11"/>
  <c r="I10" i="11" l="1"/>
  <c r="H10" i="11"/>
  <c r="I23" i="6" l="1"/>
  <c r="G23" i="6"/>
  <c r="F23" i="6"/>
</calcChain>
</file>

<file path=xl/comments1.xml><?xml version="1.0" encoding="utf-8"?>
<comments xmlns="http://schemas.openxmlformats.org/spreadsheetml/2006/main">
  <authors>
    <author>Autor</author>
  </authors>
  <commentList>
    <comment ref="C7" authorId="0" shapeId="0">
      <text>
        <r>
          <rPr>
            <b/>
            <sz val="8"/>
            <color indexed="81"/>
            <rFont val="Tahoma"/>
            <family val="2"/>
            <charset val="238"/>
          </rPr>
          <t>Autor:</t>
        </r>
        <r>
          <rPr>
            <sz val="8"/>
            <color indexed="81"/>
            <rFont val="Tahoma"/>
            <family val="2"/>
            <charset val="238"/>
          </rPr>
          <t xml:space="preserve">
44.293,75</t>
        </r>
      </text>
    </comment>
    <comment ref="C8" authorId="0" shapeId="0">
      <text>
        <r>
          <rPr>
            <b/>
            <sz val="8"/>
            <color indexed="81"/>
            <rFont val="Tahoma"/>
            <family val="2"/>
            <charset val="238"/>
          </rPr>
          <t>Autor:</t>
        </r>
        <r>
          <rPr>
            <sz val="8"/>
            <color indexed="81"/>
            <rFont val="Tahoma"/>
            <family val="2"/>
            <charset val="238"/>
          </rPr>
          <t xml:space="preserve">
397500</t>
        </r>
      </text>
    </comment>
  </commentList>
</comments>
</file>

<file path=xl/sharedStrings.xml><?xml version="1.0" encoding="utf-8"?>
<sst xmlns="http://schemas.openxmlformats.org/spreadsheetml/2006/main" count="1250" uniqueCount="710">
  <si>
    <t xml:space="preserve"> číslo</t>
  </si>
  <si>
    <t>příjemce dotace</t>
  </si>
  <si>
    <t>název a registrační číslo projektu</t>
  </si>
  <si>
    <t>operační program</t>
  </si>
  <si>
    <t>Karlovarský kraj</t>
  </si>
  <si>
    <t xml:space="preserve">Atlas zajímavostí v Karlovarském kraji - CZ.04.1.05/4.132.1/1795 </t>
  </si>
  <si>
    <t>SROP</t>
  </si>
  <si>
    <t>Modernizace Letiště K.Vary - III.etapa, 2. část - CZ.1.09/3.1.00/01.00005</t>
  </si>
  <si>
    <t>ROP</t>
  </si>
  <si>
    <t>Zvyšování kvality vzdělávání standardizací a zlepšováním řídících procesů - CZ.1.07/1.1.00/08.0080</t>
  </si>
  <si>
    <t>OP VK</t>
  </si>
  <si>
    <t xml:space="preserve">Krajské vzdělávací centrum pro další vzdělávání pedagogických pracovníků - CZ.1.07/1.3.00/14.0026 </t>
  </si>
  <si>
    <t xml:space="preserve">Inovace školského portálu Karlovarského kraje - CZ.1.07/1.3.00/14.0024 </t>
  </si>
  <si>
    <t xml:space="preserve">Dopravní terminál Mariánské Lázně - CZ.1.09/3.2.00/27.00611 </t>
  </si>
  <si>
    <t xml:space="preserve">Dopravní terminál Cheb - CZ.1.09/3.2.00/17.00610 </t>
  </si>
  <si>
    <t xml:space="preserve">Personální audit Krajského úřadu Karlovarského kraje - CZ.1.04/4.1.01/57.00124 </t>
  </si>
  <si>
    <t>OP LZZ</t>
  </si>
  <si>
    <t xml:space="preserve">Aplikace moderních metod zvyšování výkonnosti, kvality, efektivity a transparentnosti v Karlovarském kraji - CZ.1.04/4.1.00/42.00003 </t>
  </si>
  <si>
    <t>Vytvoření sítě služeb péče o osoby s duševním onemocněním na území Karlovarského kraje - CZ.1.04/3.1.00/05.00062</t>
  </si>
  <si>
    <t>V Karlovarském kraji společně plánujeme sociální služby - CZ.1.04/3.1.00/05.00060</t>
  </si>
  <si>
    <t>Vzdělávání v eGon Centru Karlovarského kraje   CZ.1.04/4.1.00/40.00025</t>
  </si>
  <si>
    <t>Podpora přírodovědného a technického vzdělávání v Karlovarském kraji     CZ.1.07/1.1.00/44.0004</t>
  </si>
  <si>
    <t>Omezení výskytu invazních rostlin v KK -  CZ.1.09/3.1.00/01.00005</t>
  </si>
  <si>
    <t>OP ŽP</t>
  </si>
  <si>
    <t xml:space="preserve">Cyklostezka Ohře II - CZ.1.09/3.2.00/35.00801          </t>
  </si>
  <si>
    <t>pokráceno
9 250,01</t>
  </si>
  <si>
    <t>Cyklostezka Ohře III - CZ.1.09/3.2.00/66.01008</t>
  </si>
  <si>
    <t>Rozvoj služby e-Governmentu na území Karlovarského kraje - část I. až VI. CZ.1.06/2.1.00/08.07146</t>
  </si>
  <si>
    <t>IOP</t>
  </si>
  <si>
    <t>Podpora sociálního začleňování příslušníků sociálně vyloučených lokalit v Karlovarském kraji - CZ.1.04/3.2.00/B4.00005</t>
  </si>
  <si>
    <t>pokuta ÚOHS</t>
  </si>
  <si>
    <t>Harmonogram 2015 - řešení sankcí u projektů EU - Karlovarský kraj</t>
  </si>
  <si>
    <t xml:space="preserve">očekávaná sankce - budoucí platební výměr/ korekce </t>
  </si>
  <si>
    <t>Rozhodnutí o námitkách  ze dne 6.2.2014 - námitkám částěčně vyhověno - sankce ze 100 % snížena na 25 %</t>
  </si>
  <si>
    <t xml:space="preserve">Očekávaná událost </t>
  </si>
  <si>
    <t>očekáváme rozhodnutí o odvolání; uhrada odvodu</t>
  </si>
  <si>
    <t>Interaktivní galerie Karlovy Vary – Becherova vila - CZ.1.09/4.1.00/04.00021</t>
  </si>
  <si>
    <t>Podnět k zahájení k prošetření podezření na porušení rozp.kázně ze dne 6.10.2014</t>
  </si>
  <si>
    <t xml:space="preserve">Námitky zaslány dne 4.11.2014; Stanovisko k námitce ze dne 21.11.2014 - zamítnuto </t>
  </si>
  <si>
    <t>Námitky podány dne 28.10.2014, Vyřízení námitek doručeno 4.11.2014 -zamítnuty</t>
  </si>
  <si>
    <t>zaslání stanoviska ke zprávě o auditu dne 20.11.2014; Zpráva o auditu doručená dne 17.12.2014</t>
  </si>
  <si>
    <t>období realizace projektu</t>
  </si>
  <si>
    <t>2005 - 2007</t>
  </si>
  <si>
    <t>18.2.2008-30.5.2009</t>
  </si>
  <si>
    <t>1.1.2010-31.12.2012</t>
  </si>
  <si>
    <t>1.4.2010-31.3.2013</t>
  </si>
  <si>
    <t>16.3.2010-27.9.2012</t>
  </si>
  <si>
    <t>16.10.2010-21.2.2013</t>
  </si>
  <si>
    <t>1.9.2010-30.8.2012</t>
  </si>
  <si>
    <t>1.5.2010-30.4.2013</t>
  </si>
  <si>
    <t>1.5.2012-30.4.2014</t>
  </si>
  <si>
    <t>1.3.2012-28.2.2014</t>
  </si>
  <si>
    <t>1.1.2007 - 28.7.2011</t>
  </si>
  <si>
    <t>1.7.2009-30.6.2012</t>
  </si>
  <si>
    <t>1.9.2013-30.6.2015</t>
  </si>
  <si>
    <t>9.8.2013-15.12.2015</t>
  </si>
  <si>
    <t>29.3.2011-30.5.2014</t>
  </si>
  <si>
    <t>26.11.2013-31.7.2015</t>
  </si>
  <si>
    <t>12.8.20011-31.12.2013</t>
  </si>
  <si>
    <t>1.1.2014-30.6.2015</t>
  </si>
  <si>
    <t>leden - březen 2015</t>
  </si>
  <si>
    <t>říjen - prosinec 2015</t>
  </si>
  <si>
    <t>duben - červen 2015</t>
  </si>
  <si>
    <t>KSÚS, p.o.</t>
  </si>
  <si>
    <t>ISŠTE Sokolov</t>
  </si>
  <si>
    <t>SPŠ Ostrov</t>
  </si>
  <si>
    <t>SZŠ a VOŠ Cheb</t>
  </si>
  <si>
    <t xml:space="preserve">Společné ošetřovatelské postupy ČR – Bavorsko – reg. č. 87 </t>
  </si>
  <si>
    <t>Cíl 3</t>
  </si>
  <si>
    <t>Muzeum Sokolov, p.o. KK</t>
  </si>
  <si>
    <t>První české gymnázium v Karlových Varech</t>
  </si>
  <si>
    <t>Poznámka</t>
  </si>
  <si>
    <t>APDM</t>
  </si>
  <si>
    <t>2.1.2007 - 29.10.2010</t>
  </si>
  <si>
    <t>2.1.2007 - 28.2.2011</t>
  </si>
  <si>
    <t>2.1.2007 - 30.7.2012</t>
  </si>
  <si>
    <t>12.3.2007 - 29.7.2011</t>
  </si>
  <si>
    <t>6.11.2013 - 30.11.2015</t>
  </si>
  <si>
    <t>5.12.2013 - 30.11.2015</t>
  </si>
  <si>
    <t>20.4.2010-30.6.2015</t>
  </si>
  <si>
    <t>17.9.2013-28.12.2015</t>
  </si>
  <si>
    <t>Galerie 4 -  p.o. KK</t>
  </si>
  <si>
    <t>18.12.2013-27.3.2015</t>
  </si>
  <si>
    <t>uhrazeno 
odvod + penále
2x - 253 214,00</t>
  </si>
  <si>
    <t>uhrazeno 
odvod + penále
2x - 54 643,00</t>
  </si>
  <si>
    <t>uhrazeno 
odvod + penále 
2x - 54 937,00</t>
  </si>
  <si>
    <t>vyúčtování ZKK</t>
  </si>
  <si>
    <t>Vyslětlivky</t>
  </si>
  <si>
    <t xml:space="preserve">Námitky podány 30.12.2012; rozhodnutí o námitkách  doručeno 22.1.2013 - zamítnuto </t>
  </si>
  <si>
    <t>Námitky podány dne 28.10.2014; vyřízení námitek doručeno 10.11.2014 - částečně vyhověno</t>
  </si>
  <si>
    <t xml:space="preserve">Protokol č  2014/0761 ze dne 21.10.2014; námitky podány 24.10.2014; rozhodnutí o námitkách ze dne 23.12.2014 - nevyhověno </t>
  </si>
  <si>
    <t xml:space="preserve">očekáváme platební výměry;  zpracovat žádost o posečkání a prominutí odvodu,odvolání proti PV, ZKK schválit převod peněžních prostředků </t>
  </si>
  <si>
    <t>ÚOHS - správní řízení, příprava vyjádření, rozkladu, správní žaloby</t>
  </si>
  <si>
    <t>očekávaná kontrola, příprava námitek proto kontrolním zjištěním z protokolů</t>
  </si>
  <si>
    <t xml:space="preserve">daňové řízení, následně platební výměr - žádost o prominutí a podání odvolání, ZKK schválit převod peněžních prostředků </t>
  </si>
  <si>
    <t>Stručný průběh</t>
  </si>
  <si>
    <t>Rozhodnutí o částečném prominutí odvodu z 6.11.2014; 
odvolání proti PV odesláno 16. 10. 2014</t>
  </si>
  <si>
    <t xml:space="preserve">Odvolání proti PV podáno 8.1.2014 - postoupeno 4. 3. 2014 na FŘ Brno </t>
  </si>
  <si>
    <t>* rozhodnutí o odvolání 
* uhrada odvodu</t>
  </si>
  <si>
    <t>* daňová kontrola z FÚ
* následně platební výměry  
* žádost o prominutí odvodu daně a dosud nevyměřeného penále
* odvolání proti platebním výměrům
* ZKK schválit převod peněžních prostředků 
* (případně žádost o posečkání odvodu nebo penále)</t>
  </si>
  <si>
    <t>* zahájení daňového řízení z ÚRR
* následně platební výměr
* žádost o prominutí odvodu daně a dosud nevyměřeného penále
* podání odvolání
* v ZKK není zajištěna úhrada odvodu</t>
  </si>
  <si>
    <t>* zahájení daňového řízení nebo daňová kontrola
* následně platební výměr
* žádost o prominutí odvodu daně a dosud nevyměřeného penále
* podání odvolání
* v ZKK není zajištěna úhrada odvodu</t>
  </si>
  <si>
    <t xml:space="preserve">Protokol o výsledku kontroly č. 2013/1075 ze dne 7.1.2013; 
Oznámení o schválení závěrečné MZ a zjednod. ŽoP ze dne 25.7.2014 </t>
  </si>
  <si>
    <t xml:space="preserve">Protokol o výsledku kontroly č. 2013/628 ze dne 29.10.2013; 
Oznámení o schválení závěrečné MZ a zjednod. ŽoP ze dne 25.7.2014 </t>
  </si>
  <si>
    <t>* v 7/2013 podány námitky - bez odezvy 
* zahájení daňového řízení nebo daňová kontrola
* následně platební výměr
* žádost o prominutí odvodu daně a dosud nevyměřeného penále
* podání odvolání
* v ZKK není zajištěna úhrada odvodu</t>
  </si>
  <si>
    <t>* 31.1.2014 podány námitky - bez odezvy 
* zahájení daňového řízení nebo daňová kontrola
* následně platební výměr
* žádost o prominutí odvodu daně a dosud nevyměřeného penále
* podání odvolání
* v ZKK není zajištěna úhrada odvodu</t>
  </si>
  <si>
    <r>
      <rPr>
        <b/>
        <sz val="11"/>
        <color rgb="FFFF0000"/>
        <rFont val="Calibri"/>
        <family val="2"/>
        <charset val="238"/>
        <scheme val="minor"/>
      </rPr>
      <t>* běží daňové řízení</t>
    </r>
    <r>
      <rPr>
        <sz val="11"/>
        <rFont val="Calibri"/>
        <family val="2"/>
        <charset val="238"/>
        <scheme val="minor"/>
      </rPr>
      <t xml:space="preserve"> 
* následně platební výměr
* žádost o prominutí odvodu daně a dosud nevyměřeného penále
* podání odvolání
* v ZKK není zajištěna úhrada odvodu</t>
    </r>
  </si>
  <si>
    <t>* projekt v realizaci
* je možno očekávat kontroly</t>
  </si>
  <si>
    <t>* projekt v realizaci</t>
  </si>
  <si>
    <t>* ukončení projektu 31.7.2015 
* možné kontroly (přesuny do nezpůsobilých výdajů )</t>
  </si>
  <si>
    <t>* podezření na správní delikt - MPSV předá na ÚOHS - možná pokuta
* vyjádření pro ÚHOS, příp. rozklad</t>
  </si>
  <si>
    <t xml:space="preserve">červenec - září 
2015 </t>
  </si>
  <si>
    <t>Zpráva o auditu operace č. 85  ze dne 6.4.2012; oznámení o zahájení daňového řízení z 19.9.2014;
Podání ve věci  daňového řízení odesláno 3.10.2014</t>
  </si>
  <si>
    <t>Zjednodušená žádost o platbu za II.etapu ze dne 28.7.2011;
 oznamovací dopis ÚRR z 28.2.2013 o pozastavení projektu</t>
  </si>
  <si>
    <t>* ukončený projekt 
* k vyúčtování do ZKK</t>
  </si>
  <si>
    <t>Protokol o kontrole z 13.8.2014; námitky podány 4.9.2014; 
vyřízení námitek doručeno 4.11.2014 - zamítnuty</t>
  </si>
  <si>
    <t>Protokol o kontrole z 12.8.2014 ve znění Dodatku z 20.8.2014; námitky podány 4.9.2014;
vyřízení námitek doručeno 4.11.2014 - zamítnuty</t>
  </si>
  <si>
    <t>* běží daňová kontrola</t>
  </si>
  <si>
    <t>daňová kontrola</t>
  </si>
  <si>
    <t>námitky proti protokolům</t>
  </si>
  <si>
    <t xml:space="preserve"> daňové řízení</t>
  </si>
  <si>
    <t>28.6.2010-27.4.2012</t>
  </si>
  <si>
    <t>KKN a.s.</t>
  </si>
  <si>
    <t>vyměřený nebo uhrazený platební výměr/ provedená korekce/ uhrazené penále</t>
  </si>
  <si>
    <t>penále/ úrok z posečkání</t>
  </si>
  <si>
    <t>uhrazen úrok z posečkání
2 796,00</t>
  </si>
  <si>
    <t>Protokol č. 220/2012 ze dne 16.1.2014  (odvod 2.654.124,-- Kč); námitky podány 25.2.2014; 
rozhodnutí o námitkách ze dne 16.6.2014; 
16.1.2015 uhrazen úrok z posečkání</t>
  </si>
  <si>
    <t>Protokol č. 221/M/2012 ze dne 16.1.2014 (odvod 528.922,44 Kč);  námitky; námitky podány 25.2.2014; rozhodnutí o námitkách ze dne 16.6.2014;
16.1.2015 uhrazen úrok z posečkání</t>
  </si>
  <si>
    <t>Protokol č. 222/M/2012 z 16.1.2014  (odvod 727.814,40 Kč); námitky; námitky podány 25.2.2014; rozhodnutí o námitkách ze dne 16.6.2014;
16.1.2015 uhrazen úrok z posečkání</t>
  </si>
  <si>
    <t>CELKEM</t>
  </si>
  <si>
    <t>v součtu jsou uvedené pouze neuhrazené finanční postihy</t>
  </si>
  <si>
    <t>* rozhodnutí o odvolání
* může být vyměřeno penále ve výši dotace
* uhrada odvodu a penále zajištěna usnesením ZKK 405/12/14 z 11.12.2014</t>
  </si>
  <si>
    <t>* očekáváme zápis z administrativní kontroly ŽoP za II. etapu
* neproplacení dotace za II.etapu 
* stanovit další postup s právníkem</t>
  </si>
  <si>
    <t>Oznámení o udělení korekce  z 22.9.2014; 
námitky podány 6.10.2014</t>
  </si>
  <si>
    <t>13.12.2013-27.3.2015</t>
  </si>
  <si>
    <t>Název a registrační číslo projektu</t>
  </si>
  <si>
    <t>Období realizace projektu</t>
  </si>
  <si>
    <t>Specifikace finančního postihu</t>
  </si>
  <si>
    <t>výši pokuty nelze předvídat</t>
  </si>
  <si>
    <t>ÚRR 
odvod za porušení rozp. kázně</t>
  </si>
  <si>
    <t>FÚ 
odvod za porušení rozp. kázně</t>
  </si>
  <si>
    <t>Operační program</t>
  </si>
  <si>
    <t>ÚRR
zkrácení dotace</t>
  </si>
  <si>
    <t>MMR
zkrácení dotace</t>
  </si>
  <si>
    <t>ÚRR
neproplacení dotace</t>
  </si>
  <si>
    <t>Příjemce dotace/ garant projektu</t>
  </si>
  <si>
    <t>FÚ
odvod za porušení rozp. kázně</t>
  </si>
  <si>
    <t>FÚ
penále</t>
  </si>
  <si>
    <t>14.3.2013-28.7.2015</t>
  </si>
  <si>
    <t>OPLZZ</t>
  </si>
  <si>
    <t>1.6.2012-31.5.2015</t>
  </si>
  <si>
    <t>ÚRR zkrácení dotace</t>
  </si>
  <si>
    <t>ÚOHS  pokuta</t>
  </si>
  <si>
    <t>ÚRR 
penále</t>
  </si>
  <si>
    <t xml:space="preserve">FÚ
penále </t>
  </si>
  <si>
    <t>FÚ
úrok z posečkání</t>
  </si>
  <si>
    <t>ÚRR
úrok z posečkání</t>
  </si>
  <si>
    <t>z toho</t>
  </si>
  <si>
    <t>Zvyšování kvality vzdělávání standardizací a zlepšováním řídících procesů 
CZ.1.07/1.1.00/08.0080</t>
  </si>
  <si>
    <t>úrok z posečkání</t>
  </si>
  <si>
    <t xml:space="preserve">FÚ
odvod za porušení rozp. kázně </t>
  </si>
  <si>
    <t>Řízení, kontrola, monitorování a hodnocení GG OP VK v Karlovarském kraji 1. etapa
CZ.1.07/5.1.00/04.0053</t>
  </si>
  <si>
    <t xml:space="preserve">Informovanost a publicita GG OP VK v Karlovarském kraji 
CZ.1.07/5.2.00/04.0038
</t>
  </si>
  <si>
    <t>JUDr. Josef Pavel</t>
  </si>
  <si>
    <t>PaedDr. Vratislav Emler</t>
  </si>
  <si>
    <t>Ing. Petr Navrátil</t>
  </si>
  <si>
    <t>Bc. Miloslav Čermák</t>
  </si>
  <si>
    <t>JUDr. Václav Sloup</t>
  </si>
  <si>
    <t>PhDr. Oleg Kalaš</t>
  </si>
  <si>
    <t xml:space="preserve">Centrum technického vzdělávání Ostrov 
CZ.1.09/1.3.00/10.00163 </t>
  </si>
  <si>
    <t xml:space="preserve">II/221 Modernizace silnice Merklín - Pstruží, II. etapa CZ.1.09/3.1.00/67.01067 </t>
  </si>
  <si>
    <t>II/221 Modernizace silniční sítě Hroznětín 
CZ.1.09/3.1.00/67.01068</t>
  </si>
  <si>
    <t xml:space="preserve">Modernizace vybavení a zařízení Karlovarské krajské nemocnice a.s. (ROP I.) 
CZ.1.09/1.3.00/29.00636 </t>
  </si>
  <si>
    <t xml:space="preserve">Rekonstrukce  a dostavba Prvního českého gymnázia v Karlových Varech II. etapa - přístavba západního křídla  CZ.1.09/1.3.00/68.01147 </t>
  </si>
  <si>
    <t>Odstraňování slabých míst na silničních sítí Karlovarského kraje CZ.1.09/3.1.00/67.01129</t>
  </si>
  <si>
    <t>Modernizace a vybavení přístrojového vybavení Pavilonu akutní medicíny a centrálního vstupu KKN 
(ROP III. nahrazuje ROP II.) CZ.1.09/1.3.00/69.01137</t>
  </si>
  <si>
    <t>Ing. Jan Zborník/ Ing. Petr Navrátil</t>
  </si>
  <si>
    <t>Modernizace Letiště K.Vary - III.etapa, 2. část 
CZ.1.09/3.1.00/01.00005</t>
  </si>
  <si>
    <t xml:space="preserve">Krajské vzdělávací centrum pro další vzdělávání pedagogických pracovníků
CZ.1.07/1.3.00/14.0026 </t>
  </si>
  <si>
    <t xml:space="preserve">Inovace školského portálu Karlovarského kraje 
CZ.1.07/1.3.00/14.0024 </t>
  </si>
  <si>
    <t xml:space="preserve">Dopravní terminál Mariánské Lázně 
CZ.1.09/3.2.00/27.00611 </t>
  </si>
  <si>
    <t xml:space="preserve">Dopravní terminál Cheb
CZ.1.09/3.2.00/17.00610 </t>
  </si>
  <si>
    <t xml:space="preserve">Personální audit Krajského úřadu Karlovarského kraje 
CZ.1.04/4.1.01/57.00124 </t>
  </si>
  <si>
    <t xml:space="preserve">Aplikace moderních metod zvyšování výkonnosti, kvality, efektivity a transparentnosti v Karlovarském kraji 
CZ.1.04/4.1.00/42.00003 </t>
  </si>
  <si>
    <t>Vytvoření sítě služeb péče o osoby s duševním onemocněním na území Karlovarského kraje CZ.1.04/3.1.00/05.00062</t>
  </si>
  <si>
    <t>V Karlovarském kraji společně plánujeme sociální služby CZ.1.04/3.1.00/05.00060</t>
  </si>
  <si>
    <t>Interaktivní galerie Karlovy Vary – Becherova vila  CZ.1.09/4.1.00/04.00021</t>
  </si>
  <si>
    <t>Globální grant OP VK CZ.1.07./1.2.19 - grantový projekt ISŠTE CZ.1.07/1.2.19/02.0015</t>
  </si>
  <si>
    <t>Omezení výskytu invazních rostlin v KK 
CZ.1.09/3.1.00/01.00005</t>
  </si>
  <si>
    <t xml:space="preserve">Cyklostezka Ohře II CZ.1.09/3.2.00/35.00801          </t>
  </si>
  <si>
    <t>Cyklostezka Ohře III 
CZ.1.09/3.2.00/66.01008</t>
  </si>
  <si>
    <t>Rozvoj služby e-Governmentu na území Karlovarského kraje - část I. až VI. 
CZ.1.06/2.1.00/08.07146</t>
  </si>
  <si>
    <t>Podpora sociálního začleňování příslušníků sociálně vyloučených lokalit v Karlovarském kraji
CZ.1.04/3.2.00/15.00012</t>
  </si>
  <si>
    <t>Příjemce dotace</t>
  </si>
  <si>
    <t>Doručený platební výměr (PV)/ provedená korekce/ vyměřená pokuta ÚOHS</t>
  </si>
  <si>
    <t>v Kč</t>
  </si>
  <si>
    <t>sl. 1</t>
  </si>
  <si>
    <t>sl. 2</t>
  </si>
  <si>
    <t>sl. 3</t>
  </si>
  <si>
    <t>sl. 4</t>
  </si>
  <si>
    <t>sl. 5</t>
  </si>
  <si>
    <t>sl. 6</t>
  </si>
  <si>
    <t>12.8.2011-31.12.2013</t>
  </si>
  <si>
    <t>JUDr. Martin Havel</t>
  </si>
  <si>
    <t>1.6.2008 - 31.12.2011</t>
  </si>
  <si>
    <t>19.2.2008 - 31.12.2011</t>
  </si>
  <si>
    <t>ISŠ Cheb</t>
  </si>
  <si>
    <t>ESF</t>
  </si>
  <si>
    <t xml:space="preserve">Celkový objem projektu </t>
  </si>
  <si>
    <t>Identifikované zjištění</t>
  </si>
  <si>
    <t>Aktuální stav</t>
  </si>
  <si>
    <t>x</t>
  </si>
  <si>
    <t>Celkem</t>
  </si>
  <si>
    <t xml:space="preserve">z toho doručený platební výměr/ vyměřená pokuta ÚOHS/ provedená korekce </t>
  </si>
  <si>
    <t>z toho očekávaný finanční postih - odvod/ pokuta nebo korekce</t>
  </si>
  <si>
    <t>1.1.2009-31.8.2012, není  finančně ukončen</t>
  </si>
  <si>
    <t xml:space="preserve">II/214 Jihovýchodní obchvat Cheb
CZ.1.09/3.1.00/64.01004 </t>
  </si>
  <si>
    <t>U zjištěných pochybení není ukončeno řízení o námitkách, není k dispozici konečná zpráva z auditu operace, nebylo zahájeno nebo probíhá daňové řízení nebo správní řízení na ÚOHS.  
Částka za zjištěná pochybení nemusí být konečná.</t>
  </si>
  <si>
    <t>Rekapitulace aktuální výše zjištěného pochybení</t>
  </si>
  <si>
    <t>uhrazená plošná korekce</t>
  </si>
  <si>
    <t>neuhrazeno - platební výměry nenabyly právní moci</t>
  </si>
  <si>
    <t>Karlovarský kraj 
- viz příloha č. 1</t>
  </si>
  <si>
    <t>Příspěvkové organizace a KKN a.s. 
- viz příloha č. 2</t>
  </si>
  <si>
    <t>Vysvětlivky k tabulce č. 1:</t>
  </si>
  <si>
    <t>Tabulka č. 1</t>
  </si>
  <si>
    <t>Tabulka č. 2</t>
  </si>
  <si>
    <t>uhrazené platební výměry, provedené korekce</t>
  </si>
  <si>
    <t>penále uhrazeno 8/2013; po prominutí byly v plné výši vráceny 9/2013</t>
  </si>
  <si>
    <t>datum úhrady 12/2012</t>
  </si>
  <si>
    <t>netransparentní hodnotící kritéria (dodávka propagačních materiálů)</t>
  </si>
  <si>
    <t>zjištění ze Zprávy z auditu operace č.OP/15/2011 z 19.8.2011; odvolání z 12/2011 proti platebnímu výměru zamítnuto; datum úhrady 9/2012</t>
  </si>
  <si>
    <t>majetek pořízený z dotace byl dán do pronájmu třetí osobě bez souhlasu poskytovatele dotace</t>
  </si>
  <si>
    <t>porušení zásady transparentnosti § 6 ZVZ - požadavek na dispozici s obalovnou</t>
  </si>
  <si>
    <t xml:space="preserve">zadavatel požadoval prokázání splnění kvalifikace nad rámec ZVZ </t>
  </si>
  <si>
    <t>zadavatel nepožadoval po uchazečích prokázání splnění kvalifikace ve lhůtě pro podání nabídek</t>
  </si>
  <si>
    <t>zadavatel nepožadoval po uchazečích prokázání splnění kvalifikace ve lhůtě pro podání nabídek; 
pochybení při nastavení hodnotících kritérií</t>
  </si>
  <si>
    <t>nezpůsobilé výdaje - osobní náklady a  bankovní poplatek</t>
  </si>
  <si>
    <t xml:space="preserve">uchazeč v rámci doplnění nabídky změnil nabídkovou cenu (porušení § 76 odst.1 ZVZ) - zadavatel měl nabídku vyřadit </t>
  </si>
  <si>
    <t>zadavatel nepostupoval dle Pokynů; zápis pověřené osoby (APDM) je považován za nevěrohodný a ex-post datovaný</t>
  </si>
  <si>
    <t xml:space="preserve">vítězný uchazeč nesplnil požadavky stanovené v zadávací dokumentaci - předložení seznamu služeb obdobného charakteru </t>
  </si>
  <si>
    <t>zadavatel neodeslal ve lhůtě do 15 dní oznámení o výsledku zadávacího řízení  a  nezveřejnil smlouvu na profilu zadavatele - formální pochybení bez sankce;
MPSV dá podnět na ÚOHS pro správní delikt</t>
  </si>
  <si>
    <t>nejednoznačné vymezení  kritérií (estetická a kvalitativní úroveň vzorků)</t>
  </si>
  <si>
    <t>úrok z posečkání se vztahuje i k projektům s č. 4 a 5</t>
  </si>
  <si>
    <t>PaedDr. Vratislav Emler/ 
JUDr. Václav Sloup</t>
  </si>
  <si>
    <t>mylná platba u finančního partnera Attest s.r.o.</t>
  </si>
  <si>
    <t>překročení jednotkových sazeb u mzdových nákladů na straně finančního partnera Attest s.r.o.</t>
  </si>
  <si>
    <t>mylná platba u finančního partnera Gymnázium Sokolov</t>
  </si>
  <si>
    <t>mylná platba u Karlovarského kraje</t>
  </si>
  <si>
    <t>příjemce dotace dostatečně neprokázal náklady na energie související s realizací stavby;
neprovedení JŘBU na dodatečné stavební práce</t>
  </si>
  <si>
    <t>neproplacená dotace za II. etapu projektu; žádost o platbu podaná dne 28.7.2011</t>
  </si>
  <si>
    <t xml:space="preserve">JUDr. Martin Havel  </t>
  </si>
  <si>
    <t xml:space="preserve">JUDr. Martin Havel                 </t>
  </si>
  <si>
    <t>konečný uživatel nezadal zakázku transparentním a nediskriminačním způsobem (identifikováno kontrolou MMR+uložena nápravná opatření);
kontrolou FÚ bylo zjištěno, že konečný příjemce nesplnil nápravná opatření uložená kontrolou MMR</t>
  </si>
  <si>
    <t>porušení zásady nediskriminace - uvedení min. taktovací frekvence (nákup PC a notebooků)</t>
  </si>
  <si>
    <t xml:space="preserve">z toho doručený platební výměr /provedená korekce/ vyměřená pokuta ÚOHS </t>
  </si>
  <si>
    <t>Celkový objem dotčených projektů</t>
  </si>
  <si>
    <t>Poměr aktuální výše zjištěného pochybení/ celkový objem dotčených projektů</t>
  </si>
  <si>
    <t>sl. 7</t>
  </si>
  <si>
    <t>sl. 8</t>
  </si>
  <si>
    <t xml:space="preserve">Součet sl. 5 a sl. 6. </t>
  </si>
  <si>
    <t>sl.1</t>
  </si>
  <si>
    <t>sl.2</t>
  </si>
  <si>
    <t>sl.3</t>
  </si>
  <si>
    <t>sl.4</t>
  </si>
  <si>
    <t>sl.5</t>
  </si>
  <si>
    <t>sl.6</t>
  </si>
  <si>
    <t>sl.7</t>
  </si>
  <si>
    <t>sl.8</t>
  </si>
  <si>
    <t>sl.9</t>
  </si>
  <si>
    <t>sl.10</t>
  </si>
  <si>
    <t>Poměr aktuální výše zjištěného pochybení/ celkový objem dotčeného projektu</t>
  </si>
  <si>
    <t>Poměr aktuálních částek, které již byly vyměřeny nebo jsou očekávány po skončených námitkových řízeních, odvoláních a celkový objem dotčeného projektu (poměr sl. 4/sl. 2).</t>
  </si>
  <si>
    <t>Poměr aktuálních částek, které již byly vyměřeny nebo jsou očekávány po skončených námitkových řízeních, odvoláních  a původně vyčíslených identifikovaných zjištění z kontrolních protokolů, auditních zpráv, rozhodnutí, případně jiných dokumentů
(poměr sl. 4/sl. 3).</t>
  </si>
  <si>
    <t>Příloha č. 1</t>
  </si>
  <si>
    <t>MŠMT
odvod za porušení rozpočtové kázně</t>
  </si>
  <si>
    <t>MPSV
zkrácení dotace</t>
  </si>
  <si>
    <t>v akčním plánu není člen RKK stanoven</t>
  </si>
  <si>
    <t>z toho očekávaný finanční postih - odvod, pokuta nebo korekce</t>
  </si>
  <si>
    <t>1.1.2013-31.12.2014</t>
  </si>
  <si>
    <t>porušení zásady transparentnosti, rovného zacházení a diskriminace § 6 ZVZ - požadavek na dispozici s obalovnou</t>
  </si>
  <si>
    <t xml:space="preserve">porušení zásady transparentnosti, rovného zacházení a diskriminace § 6 ZVZ - požadavek na dispozici s obalovnou;  čestné prohlášení v nabídce uchazeče nesplňovalo požadavky dle ZVZ </t>
  </si>
  <si>
    <t xml:space="preserve">pochybení v 6 veřejných zakázkách - chybné technické kvalifikační předpoklady -zadavatel požadoval seznam referencí za 3 roky (v ZVZ je 5 let); chybné posouzení a hodnocení nabídek, které mělo vliv na výběr dodavatele; chybný postup při zadávání víceprací; dělení veřejných zakázek </t>
  </si>
  <si>
    <t>pochybení ve 3 veřejných zakázkách -dělení veřejných zakázek; chybný postup při zadávání víceprací</t>
  </si>
  <si>
    <t>zadavatel v zadávací dokumentaci uvedl specifický požadavek na (minimální) taktovací frekvenci procesorů - porušení zákazu diskriminace - po námitkách bez zjištění</t>
  </si>
  <si>
    <t>Ing. Jan Zborník/
Ing. Petr Navrátil</t>
  </si>
  <si>
    <t>Ing. Jan Zborník/ 
Ing. Petr Navrátil</t>
  </si>
  <si>
    <t xml:space="preserve">Projekt revitalizace Centra vzdělávání ISŠTE Sokolov
CZ.1.09/1.3.00/18.00376 </t>
  </si>
  <si>
    <t xml:space="preserve">Rozvoj dopravní infrastruktury silnic II. a III. třídy v Karlovarském kraji - II. etapa
CZ.1.09/3.1.00/19.00524 </t>
  </si>
  <si>
    <t xml:space="preserve">Art centrum Galerie 4 - rekonstrukce Špýcharu, Františkánské náměstí 30/1, Cheb 
CZ.1.09/4.1.00/71.01161 </t>
  </si>
  <si>
    <t>II/21047 Modernizace silnice Nejdek - Pernink 
CZ.1.09/3.1.00/67.01111</t>
  </si>
  <si>
    <t>správní delikt - zadavatel nedodržel postup stanovený ZVZ, požadoval seznam referencí za 3 roky (v ZVZ je 5 let)</t>
  </si>
  <si>
    <t>správní delikt - zadavatel stanovil kratší lhůtu pro podání nabídek</t>
  </si>
  <si>
    <t>správní delikt - zadavatel nedodržel postup stanovený v ZVZ, když požadoval jistotu ve výši 1 000 000,-- Kč</t>
  </si>
  <si>
    <t xml:space="preserve">z uhrazených způsobilých výdajů byly odečteny položky nesoucí název „oprava“ s odůvodněním, že výdaje na opravy nejsou dle pravidel ROP SZ  způsobilými </t>
  </si>
  <si>
    <t>Příloha č.2</t>
  </si>
  <si>
    <t>Plošná korekce
usnesení č. ZKK 196/08/13 
ze dne 19. 8. 2013</t>
  </si>
  <si>
    <t xml:space="preserve">zadavatel neprovedl žádná výběrová řízení, případně provedení výběrového řízení nebyl schopen prokázat, část dokladů nebyla uznatelná, neboť se nejednalo o výdaje související s projektem, nebo předložené doklady neměly potřebné náležitosti, či nebyly doklady k vykázaným výdajům vůbec doloženy </t>
  </si>
  <si>
    <t xml:space="preserve">FÚ
odvod </t>
  </si>
  <si>
    <t>FÚ
úrok z posečkání za odvod a penále</t>
  </si>
  <si>
    <t>FÚ
odvod - doplatek</t>
  </si>
  <si>
    <t>FÚ  
penále</t>
  </si>
  <si>
    <r>
      <t xml:space="preserve">Částka odpovídá skutečně doručeným platebním výměrů a rozhodnutím o pokutě. Proti platebním výměrům/ rozhodnutím o pokutě podává příjemce dotace odvolání/rozklad. Odvod/pokuta je uhrazena až v okamžiku nabytí právní moci platebního výměru/rozhodnutí o pokutě </t>
    </r>
    <r>
      <rPr>
        <sz val="12"/>
        <color rgb="FF00B050"/>
        <rFont val="Calibri"/>
        <family val="2"/>
        <charset val="238"/>
        <scheme val="minor"/>
      </rPr>
      <t>(zelená barva v příloze č. 1 a 2)</t>
    </r>
    <r>
      <rPr>
        <sz val="12"/>
        <color theme="1"/>
        <rFont val="Calibri"/>
        <family val="2"/>
        <charset val="238"/>
        <scheme val="minor"/>
      </rPr>
      <t xml:space="preserve">. 
Dosud neuhrazené platební výměry/rozhodnutí o pokutě nenabyly právní moci a částky nemusejí být konečné </t>
    </r>
    <r>
      <rPr>
        <sz val="12"/>
        <color rgb="FF7030A0"/>
        <rFont val="Calibri"/>
        <family val="2"/>
        <charset val="238"/>
        <scheme val="minor"/>
      </rPr>
      <t>(fialová barva v příloze č. 1 a č. 2)</t>
    </r>
    <r>
      <rPr>
        <sz val="12"/>
        <color theme="1"/>
        <rFont val="Calibri"/>
        <family val="2"/>
        <charset val="238"/>
        <scheme val="minor"/>
      </rPr>
      <t xml:space="preserve">. </t>
    </r>
  </si>
  <si>
    <t xml:space="preserve">     viz součet sl. 4 v tabulce č. 1</t>
  </si>
  <si>
    <t xml:space="preserve">     viz usnesení č. ZKK 196/08/13 ze dne 19. 8. 2013</t>
  </si>
  <si>
    <t xml:space="preserve">     podrobněji viz příloha č. 1 a č. 2</t>
  </si>
  <si>
    <t>nedodržení maximální jednotkové ceny dle rozpočtu; 
nezpůsobilý cestovní výdaj</t>
  </si>
  <si>
    <t xml:space="preserve">zadavatel u VZ nepožadoval od uchazečů doklady dle § 68 odst. 3 ZVZ (předběžná nabídka v dynamickém nákupním systému musí obsahovat, zda dodavatel splňuje podmínky) </t>
  </si>
  <si>
    <t>osazení sloupků na jiné místo bez nahlášení změny projektu na ÚRR</t>
  </si>
  <si>
    <t>Aktuální výše zjištěného pochybení vztaženo pouze k dotaci</t>
  </si>
  <si>
    <t>Aktuální výše zjištěného pochybení 
vztaženo pouze k dotaci</t>
  </si>
  <si>
    <t>Poměr aktuální výše zjištěného pochybení/ původní výše zjištěného pochybení vztaženo pouze k dotaci</t>
  </si>
  <si>
    <t>Původně zjištěné pochybení v plné výši vztaženo pouze k dotaci</t>
  </si>
  <si>
    <t>Původně zjištěné pochybení vztaženo pouze k dotaci</t>
  </si>
  <si>
    <t>Očekávaný finanční postih - odvod (budoucí PV)/ korekce/pokuta</t>
  </si>
  <si>
    <r>
      <t xml:space="preserve">Celkový objem vynaložených finančních prostředků na projekt, včetně způsobilých a nezpůsobilých výdajů, poskytnuté dotace a vlastní spoluúčasti na financování projektu. 
U ukončených projektů částka vychází z konečného finančního vypořádání projektu, předkládaného ZKK k projednání. 
Pokud je projekt v realizaci, vychází celkový objem projektu ze smlouvy/rozhodnutí o dotaci </t>
    </r>
    <r>
      <rPr>
        <sz val="12"/>
        <color rgb="FF0070C0"/>
        <rFont val="Calibri"/>
        <family val="2"/>
        <charset val="238"/>
        <scheme val="minor"/>
      </rPr>
      <t>(modrý text v příloze č. 1 a č. 2)</t>
    </r>
    <r>
      <rPr>
        <sz val="12"/>
        <color theme="1"/>
        <rFont val="Calibri"/>
        <family val="2"/>
        <charset val="238"/>
        <scheme val="minor"/>
      </rPr>
      <t>.</t>
    </r>
    <r>
      <rPr>
        <sz val="12"/>
        <color rgb="FF0070C0"/>
        <rFont val="Calibri"/>
        <family val="2"/>
        <charset val="238"/>
        <scheme val="minor"/>
      </rPr>
      <t xml:space="preserve"> </t>
    </r>
  </si>
  <si>
    <r>
      <t xml:space="preserve">Výše původně identifikovaného pochybení na základě protokolu z kontroly, zprávy z auditu operace nebo rozhodnutí o pokutě, případně jiných dokumentů. Proti kontrolním zjištěním byly příjemci dotace podávány námitky nebo stanoviska apod. 
</t>
    </r>
    <r>
      <rPr>
        <b/>
        <sz val="12"/>
        <color theme="1"/>
        <rFont val="Calibri"/>
        <family val="2"/>
        <charset val="238"/>
        <scheme val="minor"/>
      </rPr>
      <t>Částka se vztahuje pouze k dotaci.</t>
    </r>
  </si>
  <si>
    <t>Celkem aktuální výše zjištěného pochybení za KK, příspěvkové organizace a KKN a.s. - vztaženo pouze k dotaci</t>
  </si>
  <si>
    <t>pochybení ve 4 veřejných zakázkách -netransparentní hodnotící kritéria; netransparentní hodnocení nabídek a jeho nepřezkoumatelnost; dodatečné stavební práce realizované bez zadávacího řízení; neoprávněné použití JŘBU</t>
  </si>
  <si>
    <t>správní delikt -  zadavatel stanovili způsob hodnocení nabídek v rozporu se zásadou transparentnosti</t>
  </si>
  <si>
    <t>pochybení ve 2 veřejných zakázkách -netransparentní hodnotící kritéria; netransparentní hodnocení nabídek; netransparentní a diskriminační hodnotící kritéria</t>
  </si>
  <si>
    <t>správní delikt - zadavatel nedodržel postup stanovený ZVZ a zásadu transparentnosti, když nestanovil v hodnotícím kritériu minimální požadavky</t>
  </si>
  <si>
    <t xml:space="preserve">pochybení ve 3 veřejných zakázkách -porušení zásady transparentnosti, rovného zacházení a diskriminace § 6 ZVZ - požadavek na dispozici s obalovnou; vítězný uchazeč nesplnil zadávací podmínky; čestné prohlášení v nabídce uchazeče nesplňovalo požadavky dle ZVZ </t>
  </si>
  <si>
    <t>pochybení ve 3 veřejných zakázkách - zadavatel nepostupoval na základě doporučení ÚRR a nezrušil rozhodnutí o výběru nejvhodnější nabídky (nabídka uchazeče neobsahovala čestné prohlášení dle ZVZ); zadavatel požadoval složení jistoty ve výši 1 000 000,-- Kč, mohl požadovat 2% předpokládané hodnoty, tj. 560 000,-- Kč; zadavatel nevyloučil uchazeče, který nesplňoval požadavky zadavatele</t>
  </si>
  <si>
    <t>správní delikt - zadavatel nedodržel postup stanovený ZVZ, když nevyloučil z účasti v zadávacím řízení uchazeče, který nesplňoval zadávací podmínky</t>
  </si>
  <si>
    <t>dělení zakázek - zadavatel nebyl oprávněn provést VZ jako VZMR;  netransparentnost - informace v žádosti o dotaci nejsou , resp. v 1.MZ nejsou v souladu s předloženými dokumenty k výběr.řízení; zadavatel měl vyřadit nabídku, která neměla  čestné prohlášení uchazeče dle ZVZ</t>
  </si>
  <si>
    <t xml:space="preserve"> z toho očekávaný finanční postih - odvod (budoucí PV)/pokuta/ korekce</t>
  </si>
  <si>
    <t xml:space="preserve">Rozvoj dopravní infrastruktury silnic II. a III. třídy v Karlovarském kraji - I. etapa - CZ.1.09/3.1.00/07.00014 </t>
  </si>
  <si>
    <t>Atlas zajímavostí v Karlovarském kraji 
CZ.04.1.05/4.132.1/1795
v rámci grantového schematu
Podpora místních a regionálních služeb cestovního ruchu v KK pro veřejné subjekty
CZ.04.1.05/4.132.1</t>
  </si>
  <si>
    <t>Pořadové číslo</t>
  </si>
  <si>
    <t>maximální možný očekávaný finanční postih</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</si>
  <si>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</si>
  <si>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t>Ing. Kamil Řezníček/ PaedDr. Vratislav Emler</t>
  </si>
  <si>
    <t>MUDr. Berenika Podzemská do 30.11.2009/ MUDr. Václav Larva</t>
  </si>
  <si>
    <t>Návrh zprávy o auditu z 16.12.2014 -  předražené přístroje u 3 veřejných zakázek - stanovena finanční oprava ve výši 4.853.242,40 Kč (část dotace ve výši 85% je 4.125.256,04 Kč); 
zadavatel nedodržel postup dle ZVZ , když ve zprávě o posouzení a hodnocení nabídek nedostatečně popsala a zdůvodnil hodnocení</t>
  </si>
  <si>
    <t xml:space="preserve">ÚOHS bude předána dokumentace k přezkoumání veřejné zakázky - nedodržení lhůty 15 dnů pro uveřejnění dodatku smlouvy o dílo </t>
  </si>
  <si>
    <t>ÚRR
vrácení dotace/ odstoupení od smlouvy</t>
  </si>
  <si>
    <t>21.1.2014-16.12.2015 (odstoupeno od smlouvy)</t>
  </si>
  <si>
    <r>
      <t xml:space="preserve">porušení zákazu diskriminace - požadavek na dvoujádrový procesor a frekvenci procesorů - </t>
    </r>
    <r>
      <rPr>
        <sz val="11"/>
        <rFont val="Calibri"/>
        <family val="2"/>
        <charset val="238"/>
        <scheme val="minor"/>
      </rPr>
      <t>finanční úřad zjištění nepotvrdil;</t>
    </r>
    <r>
      <rPr>
        <sz val="11"/>
        <color theme="1"/>
        <rFont val="Calibri"/>
        <family val="2"/>
        <charset val="238"/>
        <scheme val="minor"/>
      </rPr>
      <t xml:space="preserve">
mylná platba ve výši 2 001 070,-- Kč</t>
    </r>
  </si>
  <si>
    <t>nejednoznačné vymezení  kritérií (estetická a kvalitativní úroveň vzorků);
porušení zákazu diskriminace - požadavek na dvoujádrový procesor a frekvenci procesorů - finanční úřad zjištění nepotvrdil</t>
  </si>
  <si>
    <t>nejednoznačné vymezení  kritérií (estetická a kvalitativní úroveň vzorků);
porušení zákazu diskriminace § 6 ZVZ - požadavek na dvoujádrový procesor a frekvenci procesorů - finanční úřad zjištění nepotvrdil</t>
  </si>
  <si>
    <t>Prezentace Karlovarského kraje - Živého kraje 
CZ.1.09/4.3.00/72.01151</t>
  </si>
  <si>
    <t>příjemce dotace soutěžil samostatně zpracování projektové dokumentace a autorský dozor; k zajištění autorského dozoru vyzval pouze 1 dodavatele - sankce 25 % z hodnoty veřejné zakázky</t>
  </si>
  <si>
    <t>MPSV
zkrácení dotace/ platební výměr</t>
  </si>
  <si>
    <t>1. v dokumentech veřejné zakázky je uvedena jiná firma, objednávka uzavřena s jinou firmou - sankce 100 %
2. uchazeč nedoložil osvědčení o řádném plnění 3 zakázek - sankce  5 %</t>
  </si>
  <si>
    <t>Investiční podpora procesu transformace DOZP "PATA" v Hazlově, p. o., 1. etapa, část II - CZ.1.06/3.1.00/07.08463</t>
  </si>
  <si>
    <t xml:space="preserve">Modernizace a vybavení přístrojového vybavení nemocnic KKN (ROP IV.)
CZ.1.09/1.3.00/78.01252 </t>
  </si>
  <si>
    <t>ISŠ Cheb - Centrum dřevozpracujících oborů
CZ.1.09/1.3.00/78.01260</t>
  </si>
  <si>
    <t>1.8.2014 - 30.10.2015</t>
  </si>
  <si>
    <t>Lineární urychlovač pro nemocnici v Chebu - přístavba zázemí
CZ.1.09/1.3.00/78.01273</t>
  </si>
  <si>
    <t>sl. 4  
(sl. 5 + sl. 6)</t>
  </si>
  <si>
    <t>sl. 7  
(sl. 4/sl.3)</t>
  </si>
  <si>
    <t>sl. 8 
(sl. 4/sl. 2)</t>
  </si>
  <si>
    <t>Obnova přístrojového vybavení oddělení onkologie a radioterapie v nemocnici Cheb - lineární urychlovač
CZ.1.09/1.3.00/87.01386</t>
  </si>
  <si>
    <t>Vybudování zázemí pro vstup do Štoly č. 1 v Jáchymově
CZ.1.09/4.1.00/83.01257</t>
  </si>
  <si>
    <t>1.3.2015 - 30.10.2015</t>
  </si>
  <si>
    <t>před podpisem dotační smlouvy</t>
  </si>
  <si>
    <t>zadavatel nedodržel zásadu transparentnosti - nedoložil návrh smlouvy o dílo vítězného uchazeče, která má být součástí nabídky, dále zadavatel nepožadoval prohlášení o kvalifikačních předpokladech všech jednatelů nabízející společnosti, dále zadavatel nedodržel zásadu Transparentnosti - není zřejmý postup hodnocení dle bodového hodnocení, ke kontrole byly předloženy dvě rozhodnutí o výběru nejvhodnější nabídky s různou datací</t>
  </si>
  <si>
    <t>části nabídky doloženy v cizím jazyce - pochybení při otevírání obálek,
navrhovaná finanční oprava odkazuje na pochybení při hodnocení, k pochybení došlo však při otevírání obálek</t>
  </si>
  <si>
    <t>Garant projektu - člen RKK, ZKK dle Akčního plánu (garant pouze za dobu realizace projektu, ne pro případné řešení škody)</t>
  </si>
  <si>
    <t>Centralizace lékařské péče v nemocnici v Karlových Varech
CZ.1.09/1.3.00/78.01253</t>
  </si>
  <si>
    <t>porušení § 71 ZVZ, kdy se komise pro otevírání obálek sešla pouze v počtu dvou členů, namísto ZVZ stanovených min. tří členů</t>
  </si>
  <si>
    <t>porušení § 71 ZVZ, kdy se komise pro otevírání obálek sešla pouze v počtu dvou členů, namísto ZVZ stanovených min. tří členů; dále zadavatel nevyzval k objasnění nabídky jednoho z uchazečů a vyřadil ho</t>
  </si>
  <si>
    <t>1.1.2007 - 28.7.2011 pozastaven</t>
  </si>
  <si>
    <t>pochybení v zakázce "Zpracování studie proveditelnosti" - nevyhotovení písemného záznamu o vyhodnocení doručených nabídek</t>
  </si>
  <si>
    <t>správní delikt dle  = 120 odst.1 písm.a) ZVZ - předmět VZ byl vymezen příliš široce, požadování předložení certifikátu systému managementu bezpečnosti informací</t>
  </si>
  <si>
    <t>projekt není zaznamenán v AP</t>
  </si>
  <si>
    <t>Rozvoj dopravní infrastruktury silnic II. a III. třídy v Karlovarském kraji - III.etapa 
CZ.1.09/3.1.00/67.01128</t>
  </si>
  <si>
    <t>Ing. Petr Navrátil/
Jakub Pánik</t>
  </si>
  <si>
    <t>Ing. Eva Valjentová/
PhDr. Oleg Kalaš / 
Mgr. Petr Zahradníček</t>
  </si>
  <si>
    <t>JUDr. Václav Sloup / 
Ing. Edmund Janisch</t>
  </si>
  <si>
    <t>porušení povinnosti zrušit  VZ dle Pokynu pro zadávání VZ; zadávací dokumentace neobsahuje v předmětu požadavek na provádění  autorského dozoru</t>
  </si>
  <si>
    <t xml:space="preserve">KSÚS vytvořila prostřednictvím projektu jiný peněžní příjem ve výši 1.069.688,- Kč, které snižují způsobilé výdaje projektu </t>
  </si>
  <si>
    <t>JUDr. Václav Sloup/
Ing. Edmund Janish</t>
  </si>
  <si>
    <t>Ing. Václav Jakubík/
Ing. Josef Hora</t>
  </si>
  <si>
    <t>Ing. Petr Navrátil/ JUDr. Martin Havel</t>
  </si>
  <si>
    <t>PhDr. Oleg Kalaš/
Mgr. Petr Zahradníček</t>
  </si>
  <si>
    <t>Bc. Miloslav Čermák/ 
Jakub Pánik</t>
  </si>
  <si>
    <t>VZ -  "Modernizace mostu ev.č.210-015 Mnichov"</t>
  </si>
  <si>
    <t>porušena zásada transparentnosti při hodnocení - způsob jakým byl vyzván vítězný uchazeč k doplnění prokázání kvalifikace;
nedodržení požadovaného způsobu zahájení VŘ + porušení povinnosti zrušit VŘ</t>
  </si>
  <si>
    <t>pochybení ve 2 veřejných zakázkách - zadavatel zveřejnění dodatečných informací dle § 49 odst. 3 ZVZ zveřejnil s identifikačními údaji žadatelů; umělé dělení veřejných zakázek;
dále pochybení u VZ Autorský dozor - nevyhlášení VŘ</t>
  </si>
  <si>
    <t>Modernizace strojů a zařízení školních dílen pro kvalitní výuku
CZ.1.09/1.3.00/68.01143</t>
  </si>
  <si>
    <t>2.1.2012 - 29.10.2015</t>
  </si>
  <si>
    <t>výzva k podání nabídky neobsahovala povinnou publicitu;  zadavatel nepožadoval ve výzvě skutečnosti dle Pokynů RR SZ - předložení výpisu z OR a prokázání odbornosti
VZ -  "Modernizace mostu ev.č.210-015 Mnichov" Zadavatel uzavřel  Dodatek č. 2 ke smlouvě o dílo (prodloužení lhůty pro dokončení) v rozporu s §82 odst.7 zákona č 137/2006 sb ZVZ;
VZ - "Modernizace mostu ev.č.210-004 Klášter Teplá"  - uzavřená smlouva o dílo není v souladu se zadávací dokumentací -uchazeč uvedl záruční lhůty v rozporu s požadavky zadavatele
VZ na autorský dozor - umělé dělení zakázek</t>
  </si>
  <si>
    <t>pochybení ve 4 veřejných zakázkách -zadavatel obdržel neporovnatelné nabídky a nevyřadil nabídky uchazečů s nulovou nabídkovou cenou; vítězný uchazeč ve své nabídce neuvedl připomínky k návrhu smlouvy (bylo součástí výzvy); zadavatel nepožadoval ve výzvě skutečnosti dle Pokynů RR SZ - předložení výpisu z OR a prokázání odbornosti; čestné prohlášení uchazeče nebylo v souladu s ZVZ;
2 stejná zjištění: zadavatel nesečetl  předpokládané hodnoty spolu souvisejících dodávek či služeb -
autorský dozor u více VŘ;
zadavatel nevyhlásil VŘ u jedné zakázky</t>
  </si>
  <si>
    <t>JUDr. Josef Pavel/ 
PaedDr. Josef Novotný/     
JUDr. Martin Havel</t>
  </si>
  <si>
    <t>ÚRR
odvod za porušení rozp. kázně</t>
  </si>
  <si>
    <t>19.6.2013-31.12.2014
není  finančně ukončen</t>
  </si>
  <si>
    <t xml:space="preserve">na základě výsledků auditů operace provedených Deloitte Advisory s.r.o. podal dne 7.6.2012 hejtman podnět k prošetření veřejných zakázek týkajících se projektu  </t>
  </si>
  <si>
    <t xml:space="preserve">
Houslařská škola
CZ. 04.1.03/3.1.15.2/0194</t>
  </si>
  <si>
    <t xml:space="preserve">
8.12.2006 -31.10.2007</t>
  </si>
  <si>
    <t xml:space="preserve">
projekt nebyl v 
Akčním plánu</t>
  </si>
  <si>
    <t xml:space="preserve">
Ing. Kamil Řezníček/ 
PaedDr. Vratislav Emler</t>
  </si>
  <si>
    <t>ÚRR 
odvod za porušení rozp. Kázně</t>
  </si>
  <si>
    <t>pochybení při hodnocení nabídek, v protokolu o hodnocení uvedeno 7 členů komise, podepsáno 6 členů</t>
  </si>
  <si>
    <t>VZ zajištění poradenských služeb -  dokumentace neobsahuje informaci, kdy a jak byli osloveni uchazeči;
VZ projektová dokumentace - pochybení při hodnocení nabídek, v protokolu o hodnocení uvedeno 7 členů komise, podepsáno 6 členů;
u dalších 2 VZ - umělé dělení zakázek</t>
  </si>
  <si>
    <t>neprovedení VŘ na dodavatele - vícepráce nad rámec smlouvy</t>
  </si>
  <si>
    <t>ÚRR 
odvod za porušení rozp. Kázně dle MFCR
audit operace č: 
ROPSZ/2015/O/015</t>
  </si>
  <si>
    <t>Vyčíslení úspěchů obrany</t>
  </si>
  <si>
    <t>v %</t>
  </si>
  <si>
    <t>sl. 16 (sl.17/sl.10)</t>
  </si>
  <si>
    <t>sl. 17 (sl.11-sl.10)</t>
  </si>
  <si>
    <t xml:space="preserve">ÚRR                                     penále </t>
  </si>
  <si>
    <t>Fa č.9431025936 ve výši 861.495,-Kč byla uhrazena po ukončení fyzické realizace projektu</t>
  </si>
  <si>
    <t>neoprávněné použití JŘBU - změna řešení podlah;  kratší lhůta pro podání nabídek u VZ (místo 15 dnů pouze 10 dnů);
rozdíl mezi úhradou KK a Letiště KV s.r.o. a úhradou provedenou Letištěm KV s.r.o. za technický dozor stavby</t>
  </si>
  <si>
    <t>FÚ
odvod za porušení rozpočtové kázně (mylná platba)</t>
  </si>
  <si>
    <t>chybné přihlášení zaměstnanců k účasti na sociálním pojištění, chybné vyplnění údajů na oznámení o nástupu do zaměstnání, nesprávné stanovení vyměřovacího základu pro odvod pojistného</t>
  </si>
  <si>
    <t>Fa č.1506148 ve výši 1.820.007,72Kč a fa č. 1506168 ve výši 2.569.568,23 Kč byly uhrazeny po ukončení fyzické realizace projektu</t>
  </si>
  <si>
    <t>MŽP
zkrácení dotace</t>
  </si>
  <si>
    <t>Zvýšení akceschopnosti zdravotnické záchranné služby Karlovarského kraje 
CZ.1.06/3.4.00/23.0929</t>
  </si>
  <si>
    <t>1.10.2014-31.10.2015</t>
  </si>
  <si>
    <t>CRR ČR
zkrácení dotace</t>
  </si>
  <si>
    <t>ÚOHS</t>
  </si>
  <si>
    <t xml:space="preserve">diskriminační požadavky v rámci technických kvalifikačních předpokladů (znalost hospodaření krajských úřadů, ISO, architekt WAN/MAN zkušenosti) </t>
  </si>
  <si>
    <t xml:space="preserve">diskriminační požadavky v rámci technických kvalifikačních předpokladů (praxi z oblasti řízení projektů pro státní správu či samosprávu, a to min. 7-letou pro vedoucího a min. 5-letou pro ostatní členy) </t>
  </si>
  <si>
    <t>úhrada výdaje v EUR - měl být zvolen kurz použitý při převodu  ze zvl.účtu projektu</t>
  </si>
  <si>
    <t>1.12.2011 -30.11.2015
finančně ukončen 16.3.2016</t>
  </si>
  <si>
    <t>Gymnázium a obchodní akademie Mariánské Lázně</t>
  </si>
  <si>
    <t>Výzva č. 56 - GOAML
CZ.1.07/1.1.00/56.0586</t>
  </si>
  <si>
    <t>1.7.2015 - 30.11.2015</t>
  </si>
  <si>
    <t>MŠMT
zkrácení dotace</t>
  </si>
  <si>
    <t>Zakázka byla zadána, aniž by bylo výběrové/zadávací řízení zahájeno požadovaným způsobem dle ZP nebo ZVZ, kontrolní skupina stanovila NV ve výši 100% částky dotace použité na financování nevyhlášené veřejné zakázky, tj. 262 855,24 Kč</t>
  </si>
  <si>
    <t>Zdravotnické přístroje KKN
CZ.1.09/1.3.00/87.01387</t>
  </si>
  <si>
    <t>Zachování vzpomínek pro budoucnost-sasko-český hudebně nástrojářský region celosv.jedinečný v rozmanitosti a velikosti ve výrobě hudeb.nástrojů
100131678</t>
  </si>
  <si>
    <t xml:space="preserve">Kulinářské zážitky v Krušnohoří(Erzgebirge-Regionální kuchyně jako výraz společné identity v sasko-českém příhraničí
100139164  </t>
  </si>
  <si>
    <t>xx</t>
  </si>
  <si>
    <t>1.9.2013-31.10.2014</t>
  </si>
  <si>
    <t>10.1.2013-31.12.2014</t>
  </si>
  <si>
    <t>Cíl 3 ČR - Sasko</t>
  </si>
  <si>
    <t>diskriminační nastavení kvalifikačních předpokladů; 
nedodržení povinnosti zadat zakázku v souladu se zadávací dokumentací;
uzavřena smlouva s uchazečem, který neprokázal splnění kvalifikačních předpokladů 
nedisponoval obálkou společ.NeXA, s.r.o.
požadoval v zad.dokumentaci v rámci jednoho předmětu dva různé druhy plnění</t>
  </si>
  <si>
    <t>zkrácení dotace</t>
  </si>
  <si>
    <t>kurzová ztráta</t>
  </si>
  <si>
    <t>Výdaje v rámci technické pomoci na činnost KK jako regionálního subjektu (Cíl 3 Sasko 2007 - 2013)</t>
  </si>
  <si>
    <t xml:space="preserve">19.12.2007-31.12.2015 </t>
  </si>
  <si>
    <t>MF zkrácení dotace</t>
  </si>
  <si>
    <t>Česko-bavorský   geopark – přírodní dědictví jako šance pro region</t>
  </si>
  <si>
    <t>Ing. Eva Valjentová</t>
  </si>
  <si>
    <t>překročení schválené finanční částky</t>
  </si>
  <si>
    <t>21.1.2014 -31.12.2015
15.4.2016 finančně ukončen</t>
  </si>
  <si>
    <t>nezpůsobilé výdaje - zpracování projektové dokumentace v přípravné fázi projektu, bankovní poplatky, srážková daň z úroků, výdaj za dopravu autobusem, kurzové ztráty</t>
  </si>
  <si>
    <t>MŠMT nesrovnalost/
FÚ 
odvod za porušení rozp. kázně</t>
  </si>
  <si>
    <t>509 690 EUR; tj.
14 016 475 Kč</t>
  </si>
  <si>
    <t>2011 - 31.12.2013</t>
  </si>
  <si>
    <t>ukončení projektu do 31.10.2015</t>
  </si>
  <si>
    <t>23.1.2012 podány námitky proti kontrolním zjištěním z veřejnosprávní kontroly; finanční postih nebyl uplatněn</t>
  </si>
  <si>
    <t>OPVK</t>
  </si>
  <si>
    <t xml:space="preserve">GG OPVK - Podpora nabídky dalšího vzdělávání v Karlovarském kraji
CZ.1.07/3.2.12 </t>
  </si>
  <si>
    <t>27.10.2009 - 31.12.2015</t>
  </si>
  <si>
    <t>FÚ 
penále</t>
  </si>
  <si>
    <t>MŠMT 
odvod za porušení rozpočtové kázně</t>
  </si>
  <si>
    <t>pochybení ze strany příjemce grantového projektu nikoli KK</t>
  </si>
  <si>
    <t>PhDr. Josef Novotný</t>
  </si>
  <si>
    <t>10.5.2016 ÚRR Výzva k vrácení dotace dotčené nesrovnalostí, uhrazeno 24.5.2016;
schv.usn.č.RK 586/05/16</t>
  </si>
  <si>
    <t>přezkoumání postupu při zadávání VZ - rentgeny</t>
  </si>
  <si>
    <t>KK poskytl firmě Hallan, s.r.o. zálohu, KK následně odstoupil od smlouvy, poskytnutou zálohu Hallan s.r.o. nevrátil dle rozhodnutí soudu, vyhlásili insolvenci, KK bude prostředky vymáhat, KK byl vyzván OŠMT k vrácení prostř., dle stanoviska OLP KK má vrátit prostř. až po jejich vymožení;
MŠMT dne 26.7.2016 sdělilo, že pokud KK označí částku za nevymahatelnou a prokáže její nevymahatelnost, nebude MŠMT dále prostředky vymáhat</t>
  </si>
  <si>
    <t>Pozn.:</t>
  </si>
  <si>
    <t xml:space="preserve">rozdíly mezi proplacenými výdaji a dodaným zařízením; dodané zařízení neodpovídalo položkovému rozpočtu a fakturám;
Zpráva z auditu operace č. 85 z 6.4.2012 (Deloitte) nebyly zjištěny žádné způsobilé výdaje pouze nezpůsobilé; 
Závěrečná zpráva OLAF z 11.1.2013 - obchodní reference dokazující splnění požadovaných kvalifikačních kritérií u VZ na stavební práce byly nepravdivé;
Výzva k vrácení dotace dotčené nesrovnalostí z 10.5.2016 </t>
  </si>
  <si>
    <t>ÚOHS 
pokuta</t>
  </si>
  <si>
    <t>Implementace a péče o území soustavy Natura 2000 v Karlovarském kraji  - Evropsky významná lokalita Doupovské hory
CZ.1.02/6.1.00/14.24909</t>
  </si>
  <si>
    <t>15.8.2014 - 31.12.2015</t>
  </si>
  <si>
    <t>porušení pravidel stanoveným Implementačním dokumentem OPŽP, v dokumentu je uvedeno, že projekt bude ukončen  vyhlášením Evropsky významné lokality, což se nestalo</t>
  </si>
  <si>
    <t>zatím nelze stanovit výši</t>
  </si>
  <si>
    <t>VZ "Zpracování projektové dokumentace a inženýrská činnost pro veřejnou zakázku Centralizace v Nemocnici Karlovy Vary" (zmatečně stanovil předmět plnění, zad.dokum.zmatečná, nejsou stanovena dílčí hodnotící kritéria, nedovolená změna podmínek</t>
  </si>
  <si>
    <t>*   Pozn.:</t>
  </si>
  <si>
    <t>u PO sl. 4 - nejedná se o součet sl. 5 a sl. 6, neboť u projektu PO_03 byl vyměřen a uhrazen odvod (sl. 5) ve vyšší částce, než je aktuální výše zjištěného pochybení (sl. 4), očekáváme vratku vratitelného přeplatku - z důvodu transparentnosti poskytovaných dat uvedeny veškeré údaje a částky, více k projektu v příloze č. 2</t>
  </si>
  <si>
    <r>
      <t xml:space="preserve">     podrobněji viz příloha č. 1 a č. 2, </t>
    </r>
    <r>
      <rPr>
        <sz val="12"/>
        <color theme="3" tint="0.39997558519241921"/>
        <rFont val="Calibri"/>
        <family val="2"/>
        <charset val="238"/>
        <scheme val="minor"/>
      </rPr>
      <t>včetně nevrácené vratky u PO 03</t>
    </r>
  </si>
  <si>
    <t>Celkem aktuální výše finančních postihů projektů</t>
  </si>
  <si>
    <t>29.3.2011-30.5.2014
finančně ukončen 12.11.2014</t>
  </si>
  <si>
    <t>26.11.2013-31.7.2015
finančně ukončen 22.10.2015</t>
  </si>
  <si>
    <t>1.1.2015 - 30.10.2015
finančně ukončen 15.3.2016</t>
  </si>
  <si>
    <t>1.11.2014 - 30.10.2015
finančně ukončen 26.11.2015</t>
  </si>
  <si>
    <t>pochybení v zakázce "Lineární urychlovač pro nemocnici v Chebu - přístavba zázemí" - změna zadávacích podmínek v důsledku podstatné změny smlouvy dodatkem měnícím podmínky ve Smlouvě o dílo</t>
  </si>
  <si>
    <t>nesprávné vyčíslení výše způsobilých výdajů - spotřeba PHM a kurzová ztráta</t>
  </si>
  <si>
    <t>odvod na základě auditu operace</t>
  </si>
  <si>
    <t>neponížení požadovaných nákladů o výzisky z prodeje vyfrézovaného materiálu
neprovedené korekce ŘO za VŘ 003 a 004</t>
  </si>
  <si>
    <t xml:space="preserve">V rámci kontroly 3E byly dotačním orgánem stanoveny ex-post maximální pořizovací ceny jednotlivých přístrojů (viz Příloha 24). Např. u části 10 - Monitorovací systémy zadavatel z cenového průzkumu u dodavatelů určil předpokládanou hodnotu 23 mil. Kč bez DPH (viz Příloha 25); vysoutěžená nejnižší cena byla 9,980 mil. Kč bez DPH; expert ÚRR tuto cenu ještě snížil na 9,4 mil. Kč bez DPH. </t>
  </si>
  <si>
    <t>V rámci kontroly 3E byly dotačním orgánem stanoveny ex-post maximální pořizovací ceny jednotlivých přístrojů (viz Příloha 1). Vzhledem k tomu, že ceny experta ÚRR absolutně neodrážely realitu tržního prostředí (viz Příloha 2) a ÚRR umožňovala u projektu vyhotovení znaleckého posudku, KKN zadala u soudního znalce znalecké posudky (viz Příloha 3). KKN se podařilo prostřednictvím soudního znalce snížit tyto neuznatelné výdaje na 323.212,20 Kč (z původních 3.462.807 Kč).</t>
  </si>
  <si>
    <t>Dopravní terminál Sokolov
CZ.1.09/3.2.00/17.00307</t>
  </si>
  <si>
    <t>bez zjištění</t>
  </si>
  <si>
    <t xml:space="preserve">část 7 - Endoskopické vybavení (katalogové listy v nabídce vítězného uchazeče doložen v angl. Jazyce, zákon předepisuje český jazyk; zakázka byla neoprávněně sloučena, čímž došlo k diskriminaci)
</t>
  </si>
  <si>
    <t>široké vymezení předmětu veřejné zakázky; 
TDS - fakturované výdaje nejsou v souladu s nabídkou</t>
  </si>
  <si>
    <t xml:space="preserve">33 160 392,00
podána žádost o vratku přeplatku v uvedené výši
1,39 
nedoplatek ÚRR za chybně vrácené vratky za zrušené PV 21/2013 a PV 22/2013,
podána žádost o vrácení zbylé části přeplatku včetně úroků za oba PV 
</t>
  </si>
  <si>
    <t xml:space="preserve">nepřiměřené kvalifikační předpoklady - vzhledem k finanční opravě na základě dřívější kontroly, není finanční oprava za zjištění vyčíslena 
neponížení požadovaných nákladů o výzisky z prodeje vyfrézovaného materiálu - proběhlo mimo auditované období
</t>
  </si>
  <si>
    <t xml:space="preserve">
zadavatel neprodloužil lhůtu pro podání nabídek vzhledem k doplnění zadávací dokumentace
neúplný požadavek na prokázání kvalifikačních předpokladů - požadavky na prokázání referencí
porušení zásady transparentnosti při uveřejňování dokumentů, neoprávněné dělení zakázky, zákazu diskriminace a rovného zacházení s uchazeči
součásti nabídky založeny mimo spis nabídky</t>
  </si>
  <si>
    <t xml:space="preserve">neoprávněné slučování zakázek
neprodloužení lhůty pro předkládání nabídek po doplnění informací k zadávací dokumentaci
uzavření dodatku ke smlouvě, kterým byla smlouva podstatně změněna 
</t>
  </si>
  <si>
    <t>Zpráva z Auditu operace MF ČR - jiný peněžní příjem - nejedná se o VZ;
doporučení z AO pro ŘO na prověření "jiného peněžního příjmu" - prozatím daňové řízení nezahájeno</t>
  </si>
  <si>
    <t>Pochybení v 9 VZ, kde zadavatel nedodržel základní pravidla zadávání VZ - požadavek na prokázání zkušeností předložením údajů o 1 zakázce (diskriminační kritérium), zkrácení lhůty pro podání nabídek, rozeslání hromadných e-mailů, změna zadávacích podmínek, umělé dělení zakázek - finanční oprava od 2 % - 25 %.</t>
  </si>
  <si>
    <t>Zdravotnická záchranná služba KK, p.o.</t>
  </si>
  <si>
    <t>Příjemce si v rámci ŽoP nárokoval v rámci VŘ 004 Dotační management projektu 10 % ceny, kterou dle Smlouvy o poskytování služeb měla být fakturována až po doručení kladného výsledku administrativní kontroly k závěrečné žádosti o platbu; korekce za časově nezpůsobilou část plnění, která nebyla do času vystavení faktury realizována (10 % částky); Korekce za věcně nezpůsobilý výdaj na registraci vozidel</t>
  </si>
  <si>
    <t>porušení zásady transparentnosti, zákazu diskriminace a rovného zacházení s uchazeči v důsledku nezákonného slučování veřejných zakázek, navržena korekce o částku 7 641 510,87 Kč
navržená krácení na základě kontroly 3E
chybějící český překlad certifikátu servisního technika
nedostatečně vymezený předmět plnění</t>
  </si>
  <si>
    <t>přezkoumání postupu při zadávání VZ - akutní péče</t>
  </si>
  <si>
    <t>Výstavba objektů pro poskytování sociálních služeb v Aši
CZ.06.2.56/0.0/0.0/15_004/0000285</t>
  </si>
  <si>
    <t>IROP - 3.PO</t>
  </si>
  <si>
    <t>povinná publicita - billboard je povinný u projektů, u kterých výše projektu přesahuje 500 tis. Kč, stačí plakát, výdaj je uvedený v rozpočtu projektu</t>
  </si>
  <si>
    <t>17.2.2014 - 28.2.2019</t>
  </si>
  <si>
    <t>audit operace</t>
  </si>
  <si>
    <t>ÚRR 
zkrácení dotace</t>
  </si>
  <si>
    <t>22.1.2009 - 30.9.2011
23.2.2017 finálně uzavřen</t>
  </si>
  <si>
    <t>ÚRR</t>
  </si>
  <si>
    <t>kontrola monitorovací zprávy o zajištění udržitelnosti</t>
  </si>
  <si>
    <t>část 10 - Mikrobiologie (zakázka byla neoprávněně sloučena, čímž došlo k diskriminaci, neboť  předmět plnění umožňoval zakázku rozdělit na více menších zakázek)</t>
  </si>
  <si>
    <t>část 14 - Inkubátory  (zakázka byla neoprávněně sloučena, čímž došlo k diskriminaci, neboť  předmět plnění umožňoval zakázku rozdělit na více menších zakázek)</t>
  </si>
  <si>
    <t>nedodržení zásad zákazu diskriminace při zadávání části 1 "Lůžka a anesteziologie" a části 2 "Ohřevy" (u obou částí došlo k neoprávněné sloučení předmětů zakázek, neboť předmět plnění umožňoval zakázku rozdělit na několik menších)</t>
  </si>
  <si>
    <t>Administrátor projektu</t>
  </si>
  <si>
    <t>sl.11</t>
  </si>
  <si>
    <t>sl.14</t>
  </si>
  <si>
    <t>OIGS</t>
  </si>
  <si>
    <t>OŠMT</t>
  </si>
  <si>
    <t>OKŘÚ</t>
  </si>
  <si>
    <t>OPŘI</t>
  </si>
  <si>
    <t>OKPPLaCR</t>
  </si>
  <si>
    <t>OZDR</t>
  </si>
  <si>
    <r>
      <t>6.10.2014 byla zahájena daňová kontrola; 10.4.2015 doručen Protokol o ústním jednání z FÚ - oproti podání MŠMT finanční úřad nepotvrdil pochybení v Dodávce ICT a u dalšího zjištění (mylná platba) uplatnil sankci pouze ve výši 0,5 %; 15.5.2015 doručen platební výměr; 12.6.2015 podána odvolání proti platebním výměrům; 14.8.2015 odvolání postoupena na Odvolací fin.řed. v Brně; prodloužena lhůta pro vyřízení odvolání do 13.6.2016;
7.6.2016 Rozhodnutí o odvolání - zamítnuto, schv.usn.č.RK 672/06/16;
17.6.2016 PV uhrazen; 7.10.2016 odeslána na FÚ žádost o prominutí odvodu ve výši 8.505,-Kč; 8.11.2016 FÚ vyrozumění o postoupení na Gener.fin.ředitelství</t>
    </r>
    <r>
      <rPr>
        <b/>
        <sz val="16"/>
        <rFont val="Calibri"/>
        <family val="2"/>
        <charset val="238"/>
        <scheme val="minor"/>
      </rPr>
      <t xml:space="preserve">
ŽÁDOST O PROMINUTÍ ODVODU NA GENER.FIN.ŘEDITELSTVÍ</t>
    </r>
  </si>
  <si>
    <r>
      <t xml:space="preserve">6.10.2014 byla zahájena daňová kontrola;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lhůta pro vyřízení odvolání prodloužena do 13.6.2016;
13.6.2016 Rozhodnutí o odvolání - zamítnuto, schv.usn.č.RK 719/06/16;
23.6.2016 PV uhrazen; 7.10.2016 odeslána na FÚ žádost o prominutí odvodu ve výši 11.771,-Kč; 8.11.2016 FÚ vyrozumění o postoupení na Gener.fin.ředitelství
</t>
    </r>
    <r>
      <rPr>
        <b/>
        <sz val="16"/>
        <rFont val="Calibri"/>
        <family val="2"/>
        <charset val="238"/>
        <scheme val="minor"/>
      </rPr>
      <t>ŽÁDOST O PROMINUTÍ ODVODU NA GENER.FIN.ŘEDITELSTVÍ</t>
    </r>
  </si>
  <si>
    <r>
      <t xml:space="preserve">4.11.2014 ukončena veřejnosprávní kontrola - námitky zamítnuty; 15.5.2015 zahájeno daňové řízení; 1.6.2015 a 10.6.2015 zasláno na ÚRR stanovisko a dokumentace k veřejné zakázce
Dne 15.7.2015 doručen PV č.j. RRSZ 15409/2015 na odvod za PRK ve výši 10 % ze získané dotace; 13.8.2015 bylo podáno odvolání proti platebnímu výměru
</t>
    </r>
    <r>
      <rPr>
        <b/>
        <sz val="16"/>
        <rFont val="Calibri"/>
        <family val="2"/>
        <charset val="238"/>
        <scheme val="minor"/>
      </rPr>
      <t>ODVOLÁNÍ PROTI PV</t>
    </r>
  </si>
  <si>
    <r>
      <t xml:space="preserve">4.11.2014 ukončena veřejnosprávní kontrola - námitky zamítnuty; 15.5.2015 zahájeno daňové řízení; 1.6.2015 a 10.6.2015 zasláno na ÚRR stanovisko a dokumentace k veřejné zakázce;
Dne 15.7.2015 doručen PV č.j. 15402/2015 na odvod za PRK ve výši 5 % ze získané dotace; 13.8.2015 bylo podáno odvolání proti platebnímu výměru
</t>
    </r>
    <r>
      <rPr>
        <b/>
        <sz val="16"/>
        <rFont val="Calibri"/>
        <family val="2"/>
        <charset val="238"/>
        <scheme val="minor"/>
      </rPr>
      <t>ODVOLÁNÍ PROTI PV</t>
    </r>
  </si>
  <si>
    <r>
      <t>22.1.2013 ukončena veřejnosprávní kontrola - námitky zamítnuty;
24.3.2015  Karlovarskému kraji doručeno na vědomí oznámení z MPSV na MV k podání podnětu na FÚ a ÚOHS. V oznámení byla upřesněna hodnota veřejné zakázky (3.839. 600,-- Kč, proplacená dotace je ve výši 3.263.660,-- Kč) a nesrovnalost ve výši 100 %  z hodnoty veřejné zakázky  byla změněna na  25%. Očekávaný postih z částky dotace je nyní ve výši 815. 915,-- Kč; 7.5.2015 zahájeno daňové řízení; 12.5.2015 předána dokumentace na FÚ; 17.12.2015 Protokol o ústním jednání (daňové řízení);</t>
    </r>
    <r>
      <rPr>
        <sz val="11"/>
        <color rgb="FFFF0000"/>
        <rFont val="Calibri"/>
        <family val="2"/>
        <charset val="238"/>
        <scheme val="minor"/>
      </rPr>
      <t xml:space="preserve"> </t>
    </r>
    <r>
      <rPr>
        <sz val="11"/>
        <rFont val="Calibri"/>
        <family val="2"/>
        <charset val="238"/>
        <scheme val="minor"/>
      </rPr>
      <t xml:space="preserve">27.1.2016 KK odeslal na FÚ KK vyjádření k Protokolu o ústním jednání; očekáváme konečnou zprávu z daňového řízení;
30.3.2016 Zpráva o daňové kontrole - 30% odvod za porušení rozpočt.kázně;
31.3.2016 doručen PV č.j. 280079/16/2400-31471-402240 na odvod za PRK;
KK dne 29.4.2016 podal odvolání; schv.usn.č.RK 406/04/16, č. ZK 229/06/16;
21.7.2016 postoupení odvolání Odvolacímu fin.ředitelství v Brně; 7.10.2016 odeslána na FÚ žádost o prominutí odvodu a dosud nevym.penále; 8.11.2016 FÚ vyrozumění o postoupení na Gener.fin.řed.
5.1.2017 Odvolací fin.řed. prodloužena lhůta do 30.3.2017
</t>
    </r>
    <r>
      <rPr>
        <b/>
        <sz val="16"/>
        <rFont val="Calibri"/>
        <family val="2"/>
        <charset val="238"/>
        <scheme val="minor"/>
      </rPr>
      <t>ODVOLÁNÍ U ODVOLACÍHO FIN.ŘED.
ŽÁDOST O PROMINUTÍ ODVODU A DOSUD NEVYM.PENÁLE NA GENER.FIN.ŘED.</t>
    </r>
  </si>
  <si>
    <r>
      <t xml:space="preserve">11.9.2015 doručeno Rozhodnutí o pokutě z ÚOHS; 25.9.2015 KK podal rozklad k předsedovi ÚOHS;; 22.11.2016 z ÚOHS Rozhodnutí ÚOHS ruší a předává 1.instanci k došetření; 2.12.2016 ÚOHS oznámení o pokračování ve správním řízení a usnesení - lhůta 10 dnů k podání stanoviska;
12.12.2016 na ÚOHS podáno stanovisko;
5.1.2017 ÚOHS Usnesení - vyjádřit se k podkladům rozhodnutí
27.1.2017 ÚOHS rozhodnutí o pokutě, snížení na 33.000,-Kč, dne 13.2.2017 podán proti rozhodnutí rozklad
</t>
    </r>
    <r>
      <rPr>
        <b/>
        <sz val="16"/>
        <rFont val="Calibri"/>
        <family val="2"/>
        <charset val="238"/>
        <scheme val="minor"/>
      </rPr>
      <t>ROZKLAD U ÚOHS</t>
    </r>
    <r>
      <rPr>
        <sz val="11"/>
        <rFont val="Calibri"/>
        <family val="2"/>
        <charset val="238"/>
        <scheme val="minor"/>
      </rPr>
      <t xml:space="preserve">
</t>
    </r>
  </si>
  <si>
    <r>
      <t xml:space="preserve">Zpráva z auditu operace č. 85 z 6.4.2012 (Deloitte); 
Závěrečná zpráva OLAF z 11.1.2013;
19.9.2014 bylo zahájeno daňové řízení;
2.6.2016 Oznámení o zahájení kontroly z ÚRR; 
22.7.2016 sdělení z ÚRR, že bude použita fin.oprava ve výši 100% způsobilých výdajů;
25.8.2016 PV od ÚRR ve výši 62.039.804,60 Kč (100% odvod z částky 63.267.368,-Kč ponížený o PV ve výši 1.225.412,-Kč a výzvu ve výši 2.151,22 Kč), proto uhrazený PV a výzva zařazeny do této buňky;
odvolání podal na ÚRR KK dne 26.9.2016;
15.11.2016 odeslána na ÚRR žádost o prominutí odvodu a dosud nevym.penále 
</t>
    </r>
    <r>
      <rPr>
        <b/>
        <sz val="16"/>
        <rFont val="Calibri"/>
        <family val="2"/>
        <charset val="238"/>
        <scheme val="minor"/>
      </rPr>
      <t>ODVOLÁNÍ PROTI PV NA ÚRR
ŽÁDOST O PROMINUTÍ ODVODU A DOSUD NEVYM.PENÁLE U ÚRR</t>
    </r>
  </si>
  <si>
    <r>
      <t xml:space="preserve">27.6.2016 doručeny PV na penále za prodlení s odvodem za porušení rozpočtové kázně; KK bude podávat odvolání do 27.7.2016; připravuje se žádost o prominutí penále; schv.usn.č.RK 757/07/16;
20.7.2016 KK odeslal odvolání proti PV;
úhrada penále 18.7.2016; dne 5.9.2016 předáno odvolání Odvolacímu finančnímu ředitelství v Brně; 7.10.2016 odeslána na FÚ žádost o prominutí penále; 8.11.2016 FÚ vyrozumnění o postoupení na Gener.fin.ředitelství;
3.2.2017 Sdělení o prodloužení lhůty k vyřízení odvolání do 20.6.2017
</t>
    </r>
    <r>
      <rPr>
        <b/>
        <sz val="16"/>
        <rFont val="Calibri"/>
        <family val="2"/>
        <charset val="238"/>
        <scheme val="minor"/>
      </rPr>
      <t>ODVOLÁNÍ PROTI PV U ODVOLACÍHO FIN.ŘED.
ŽÁDOST O PROMINUTÍ PENALE NA GENER.FIN.ŘED.</t>
    </r>
  </si>
  <si>
    <r>
      <t xml:space="preserve">27.6.2016 doručeny PV na penále za prodlení s odvodem za porušení rozpočtové kázně; KK bude podávat odvolání do 27.7.2016; připravuje se žádost o prominutí penále; schv.usn.č.RK 756/07/16;
20.7.2016 KK odeslal odvolání proti PV;
úhrada penále 18.7.2016; dne 5.9.2016 předáno odvolání Odvolacímu finančnímu ředitelství v Brně; 7.10.2016 odeslána na FÚ žádost o prominutí penále; 8.11.2016 FÚ vyrozumnění o postoupení na Gener.fin.ředitelství; 
3.2.2017 Sdělení o prodloužení lhůty k vyřízení odvolání do 20.6.2017
</t>
    </r>
    <r>
      <rPr>
        <b/>
        <sz val="16"/>
        <rFont val="Calibri"/>
        <family val="2"/>
        <charset val="238"/>
        <scheme val="minor"/>
      </rPr>
      <t>ODVOLÁNÍ PROTI PV U ODVOLACÍHO FIN.ŘEDITELSTVÍ
ŽÁDOST O PROMINUTÍ PENÁLE NA GENER.FIN.ŘEDITELSTVÍ</t>
    </r>
  </si>
  <si>
    <r>
      <t xml:space="preserve">22.6.2016 doručeny PV na penále za prodlení s odvodem za porušení rozp.kázně; KK bude podávat odvolání do 22.7.2016; připravují se žádosti o prominutí penále; schv.usn.č.RK 755/07/16;
20.7.2016 KK odeslal odvolání proti PV;
úhrada penále 18.7.2016; 5.9.2016 předáno odvolání Odvolacímu finančnímu ředitelství v Brně; 7.10.2016 na FÚ odeslána žádost o prominutí penále; 8.11.2016 FÚ vyrozumění o postoupení na Gener.fin.ředitelství;
3.2.2017 Sdělení o prodloužení lhůty k vyřízení odvolání do 20.6.2017
</t>
    </r>
    <r>
      <rPr>
        <b/>
        <sz val="16"/>
        <rFont val="Calibri"/>
        <family val="2"/>
        <charset val="238"/>
        <scheme val="minor"/>
      </rPr>
      <t>ODVOLÁNÍ PROTI PV U ODVOLACÍHO FIN.ŘEDITELSTVÍ
ŽÁDOST O PROMINUTÍ PENÁLE NA GENER.FIN.ŘEDITELSTVÍ</t>
    </r>
  </si>
  <si>
    <r>
      <t xml:space="preserve">oznamovacím dopisem ze dne 28.2.2013 byl projekt pozastaven z důvodů šetření nesrovnalostí;
</t>
    </r>
    <r>
      <rPr>
        <b/>
        <sz val="16"/>
        <color theme="1"/>
        <rFont val="Calibri"/>
        <family val="2"/>
        <charset val="238"/>
        <scheme val="minor"/>
      </rPr>
      <t>PROJEKT POZASTAVEN</t>
    </r>
    <r>
      <rPr>
        <sz val="11"/>
        <color theme="1"/>
        <rFont val="Calibri"/>
        <family val="2"/>
        <charset val="238"/>
        <scheme val="minor"/>
      </rPr>
      <t xml:space="preserve">
</t>
    </r>
  </si>
  <si>
    <r>
      <t xml:space="preserve">FÚ penále dosud nevyměřil,  penále bude ve výši 1 promile z částky odvodu za každý den prodlení, penále bude zřejmě ve 100% výši, KK bude žádat o prominutí penále
</t>
    </r>
    <r>
      <rPr>
        <b/>
        <sz val="16"/>
        <color theme="1"/>
        <rFont val="Calibri"/>
        <family val="2"/>
        <charset val="238"/>
        <scheme val="minor"/>
      </rPr>
      <t>OČEKÁVÁME PV NA PENÁLE</t>
    </r>
  </si>
  <si>
    <r>
      <t xml:space="preserve">12.7.2016 se KK vyjádřil k předmětné věci na SFŽP
</t>
    </r>
    <r>
      <rPr>
        <b/>
        <sz val="16"/>
        <color theme="1"/>
        <rFont val="Calibri"/>
        <family val="2"/>
        <charset val="238"/>
        <scheme val="minor"/>
      </rPr>
      <t>OČEKÁVÁME VYDÁNÍ VÝZVY</t>
    </r>
  </si>
  <si>
    <r>
      <t xml:space="preserve">16.11.2016 z ÚRR Oznámení o zahájení kontroly; 8.2.2017 ÚRR Protokol o kontrole - bez zjištění
</t>
    </r>
    <r>
      <rPr>
        <b/>
        <sz val="16"/>
        <color theme="1"/>
        <rFont val="Calibri"/>
        <family val="2"/>
        <charset val="238"/>
        <scheme val="minor"/>
      </rPr>
      <t>ÚRR PROTOKOL O KONTROLE - BEZ ZJIŠTĚNÍ</t>
    </r>
  </si>
  <si>
    <t>18.1.2017 CRR Protokol o kontrole - nezpůsobilý výdaj vztahující se k publicitě, vyjádření na CRR odesláno dne 30.1.2017; změna zapracována, CRR souhlasí se změnou v rozpočtu na položce - 0,-Kč - ponížení způsobilých výdajů</t>
  </si>
  <si>
    <t>ORR</t>
  </si>
  <si>
    <t>OŽP</t>
  </si>
  <si>
    <t>Ing. Václav Jakubík</t>
  </si>
  <si>
    <r>
      <t xml:space="preserve">platební výměry doručeny 1/2014;
6.2.2014 podaná odvolání proti platebním výměrům;  platební výměry dosud nenabyly právní moci
25.6.2014 odeslány finanční prostředky na úhradu PV na KSÚS
</t>
    </r>
    <r>
      <rPr>
        <b/>
        <sz val="11"/>
        <color theme="1"/>
        <rFont val="Calibri"/>
        <family val="2"/>
        <charset val="238"/>
        <scheme val="minor"/>
      </rPr>
      <t>PŘÍPRAVA NÁVRHU NA SPOR Z VEŘEJNOPRÁVNÍ SMLOUVY PRO PENĚŽITÉ PLNĚNÍ</t>
    </r>
  </si>
  <si>
    <r>
      <t xml:space="preserve">ÚOHS 24.11.2014 zamítnul rozklad, rozhodnutí o pokutě nabylo právní, pokuta uhrazena 22.12.2014;
23.1.2015 podaná správní žaloba na Krajský soud v Brně;
 9.3.2016 rozsudek soudu - rozhodnutí předsedy ze dne 24.11.2014 se zrušuje a věc se vrací k dalšímu řízení
28.6.2016 rozsudek NSS o kasační stížnosti - NSS zrušil rozhodnutí KS v Brně a vrátil mu věc k dalšímu řízení 
17.8.2016 rozsudek KS v Brně - rozhodnutí předsedy ze dne 24.11.2014 se zrušuje a věc se vrací k dalšímu řízení
3. 11. 2016 rozsudek NSS o kasační stížnosti - NSS zrušil rozhodnutí KS v Brně a vrátil mu věc k dalšímu řízení 
6. 1 . 2017 rozsudek KS v Brně - rozhodnutí předsedy ze dne 24.11.2014 se zrušuje a věc se vrací k dalšímu řízení první instanci
17. 1. 2017 ÚOHS podal kasační stížnost proti rozsudku KS
17. 1. 2017 KSÚS zažádala o vrácení pokuty ve výši 1 mil. Kč
23. 1. 2017 ÚOHS vrátil správní pokutu ve výši 1 mil Kč
15. 2. 2017 ÚOHS zastavil správní řízení
</t>
    </r>
    <r>
      <rPr>
        <b/>
        <sz val="11"/>
        <color theme="1"/>
        <rFont val="Calibri"/>
        <family val="2"/>
        <charset val="238"/>
        <scheme val="minor"/>
      </rPr>
      <t>KONČENÝ STAV - POSTIH ZRUŠEN</t>
    </r>
  </si>
  <si>
    <r>
      <t xml:space="preserve">rozhodnutím ÚOHS z 15.1.2015 snížena pokuta na 200 000,-- Kč; 28.1.2015 podán proti rozhodnutí rozklad;
4.1.2016 Rozhodnutí ÚOHS - zrušena pokuta, zastaveno správní řízení
</t>
    </r>
    <r>
      <rPr>
        <b/>
        <sz val="11"/>
        <color theme="1"/>
        <rFont val="Calibri"/>
        <family val="2"/>
        <charset val="238"/>
        <scheme val="minor"/>
      </rPr>
      <t>KONEČNÝ STAV - POSTIH ZRUŠEN</t>
    </r>
  </si>
  <si>
    <t>APDM, p.o.</t>
  </si>
  <si>
    <r>
      <t xml:space="preserve">proveden přesun do nezpůsobilých výdajů- není pokryto dotací;  zbývající část dotace byla poskytnuta v 9/2014; 
</t>
    </r>
    <r>
      <rPr>
        <b/>
        <sz val="11"/>
        <color theme="1"/>
        <rFont val="Calibri"/>
        <family val="2"/>
        <charset val="238"/>
        <scheme val="minor"/>
      </rPr>
      <t>30.3.2015</t>
    </r>
    <r>
      <rPr>
        <sz val="11"/>
        <color theme="1"/>
        <rFont val="Calibri"/>
        <family val="2"/>
        <charset val="238"/>
        <scheme val="minor"/>
      </rPr>
      <t xml:space="preserve"> odeslán Návrh na zahájení sporu z VPS; 12.5.2015 doručen platební výměr na správní poplatek ve výši 2.000,-- Kč za nepeněžité plnění (uhrazen 3.5.2015); vyplacení zadržené části dotace ve výši 40.518.449,97 Kč bude řešeno v </t>
    </r>
    <r>
      <rPr>
        <b/>
        <sz val="11"/>
        <color theme="1"/>
        <rFont val="Calibri"/>
        <family val="2"/>
        <charset val="238"/>
        <scheme val="minor"/>
      </rPr>
      <t xml:space="preserve">samostatném řízení; </t>
    </r>
    <r>
      <rPr>
        <sz val="11"/>
        <color theme="1"/>
        <rFont val="Calibri"/>
        <family val="2"/>
        <charset val="238"/>
        <scheme val="minor"/>
      </rPr>
      <t xml:space="preserve">16.6.2015 doručeno vyjádření ÚRR ve věci sporu, 24.6.2015  odesláno na MF ČR  stanovisko ISŠTE; 
11.5.2015 zahájen MF ČR audit operace za II.etapu projektu;
31.8.2015 doručeno </t>
    </r>
    <r>
      <rPr>
        <b/>
        <sz val="11"/>
        <color theme="1"/>
        <rFont val="Calibri"/>
        <family val="2"/>
        <charset val="238"/>
        <scheme val="minor"/>
      </rPr>
      <t>rozhodnutí MF ČR ve prospěch ISŠTE</t>
    </r>
    <r>
      <rPr>
        <sz val="11"/>
        <color theme="1"/>
        <rFont val="Calibri"/>
        <family val="2"/>
        <charset val="238"/>
        <scheme val="minor"/>
      </rPr>
      <t xml:space="preserve"> v rámci nepeněžitého plnění;
aktuálně probíhá spor z veřejnoprávní smlouvy ve věci 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t>
    </r>
    <r>
      <rPr>
        <b/>
        <sz val="11"/>
        <color theme="1"/>
        <rFont val="Calibri"/>
        <family val="2"/>
        <charset val="238"/>
        <scheme val="minor"/>
      </rPr>
      <t>OČEKÁVÁ SE ROZHODNUTÍ SPORU PRO PENĚŽITÉ PLNĚNÍ MINISTERSTVEM FINANCÍ</t>
    </r>
  </si>
  <si>
    <r>
      <t>ÚOHS 10.4.2014 zamítnul rozklad, rozhodnutí o pokutě nabylo právní, pokuta uhrazena;
10.6.2014 podaná správní žaloba,
na 20.6.2016 předvolána ISŠTE k soudu v Brně; 30 Af 42/2014 - 71  ze dne 20.6.2016 rozsudek soudu ve věci správní žaloby  - zamítnuto</t>
    </r>
    <r>
      <rPr>
        <b/>
        <sz val="11"/>
        <color theme="1"/>
        <rFont val="Calibri"/>
        <family val="2"/>
        <charset val="238"/>
        <scheme val="minor"/>
      </rPr>
      <t xml:space="preserve">
</t>
    </r>
    <r>
      <rPr>
        <sz val="11"/>
        <color theme="1"/>
        <rFont val="Calibri"/>
        <family val="2"/>
        <charset val="238"/>
        <scheme val="minor"/>
      </rPr>
      <t xml:space="preserve">19.7.2016 podala AK kasační stížnost
</t>
    </r>
    <r>
      <rPr>
        <b/>
        <sz val="11"/>
        <color theme="1"/>
        <rFont val="Calibri"/>
        <family val="2"/>
        <charset val="238"/>
        <scheme val="minor"/>
      </rPr>
      <t>OČEKÁVÁME ROZHODNUTÍ NEJVYŠŠÍHO SPRÁVNÍHO SOUDU VE VĚCI KASAČNÍ STÍŽNOSTI</t>
    </r>
  </si>
  <si>
    <r>
      <t xml:space="preserve">30.7.2014 ÚRR zahájil daňové řízení, 19.8.2014 zasláno na ÚRR podání ve věci daňového řízení; 
</t>
    </r>
    <r>
      <rPr>
        <sz val="11"/>
        <rFont val="Calibri"/>
        <family val="2"/>
        <charset val="238"/>
        <scheme val="minor"/>
      </rPr>
      <t xml:space="preserve">6.11.2015 doručeny platební výměry v celkové částce 354.887.803,-- Kč, korespondence s ÚRR (RRSZ) o důvodech změny dosavadní rozhodovací praxe.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12.5.2016 podána odvolání proti sníženému odvodu
16.11.2016 - MFČR rozhodlo o posečkání úhrady odvodu do doby vydání rozhodnutí o prominutí
15.12.2016 - odeslala SPŠ Ostrov žádost o vydání opravného rozhodnutí o posečkání úhrady
2.1.2017 - doručeno opravné rozhodnutí o posečkání úhrady
</t>
    </r>
    <r>
      <rPr>
        <b/>
        <sz val="11"/>
        <rFont val="Calibri"/>
        <family val="2"/>
        <charset val="238"/>
        <scheme val="minor"/>
      </rPr>
      <t>OČEKÁVÁME ROZHODNUTÍ POSKYTOVATELE DOTACE O PROMINUTÍ ODVODU A ROZHODNUTÍ MINISTERSTVA FINANCÍ O ODVOLÁNÍ PROTI PLATEBNÍMU VÝMĚRU</t>
    </r>
  </si>
  <si>
    <r>
      <t xml:space="preserve">6.11.2014 ukončena veřejnosprávní kontrola - námitkám nebylo vyhověno
15.4.2015;  Oznámení výsledku šetření  podnětu ÚOHS-P39/2015/VZ-7503/2015/551/Sbe  - bez sankce; 20.4.2015 zahájen MF ČR audit operace
17.12.2015 projekt finančně ukončen - položka na VZ stavební práce nedočerpána, proto snížena původně očekávaná částka korekce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t>
    </r>
    <r>
      <rPr>
        <b/>
        <sz val="11"/>
        <color theme="1"/>
        <rFont val="Calibri"/>
        <family val="2"/>
        <charset val="238"/>
        <scheme val="minor"/>
      </rPr>
      <t>PŘÍPRAVA NÁVRHU NA SPOR Z VEŘEJNOPRÁVNÍ SMLOUVY PRO PENĚŽITÉ PLNĚNÍ</t>
    </r>
  </si>
  <si>
    <r>
      <t xml:space="preserve">13.11.2014 ukončena veřejnosprávní kontrola - námitkám bylo částečně vyhověno (námitky k "obalovnám" byly zamítnuty)
15.4.2015 Oznámení výsledku šetření  podnětu ÚOHS-P37/2015/VZ-9450/2015/551/Eno  - bez sankce
17.12.2015 finanční ukončení projektu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t>
    </r>
    <r>
      <rPr>
        <b/>
        <sz val="11"/>
        <color theme="1"/>
        <rFont val="Calibri"/>
        <family val="2"/>
        <charset val="238"/>
        <scheme val="minor"/>
      </rPr>
      <t>PŘÍPRAVA NÁVRHU NA SPOR Z VEŘEJNOPRÁVNÍ SMLOUVY PRO PENĚŽITÉ PLNĚNÍ</t>
    </r>
  </si>
  <si>
    <r>
      <t xml:space="preserve">18.11.2014 ukončena veřejnosprávní kontrola - námitkám bylo částečně vyhověno (námitky k "obalovnám" byly zamítnuty)
15.4.2015 Oznámení výsledku šetření  podnětu ÚOHS-P38/2015/VZ-7500/2015/551/Sbe  - bez  sankce
aktuálně probíhá příprava sporu z veřejnoprávní smlouvy
3.10.2016 MFČR rozhodlo ve sporu pro nepeněžité plnění KSÚS a ÚRR ve prospěch KSÚS a přikázalo ÚRR, aby KSÚS písemně informoval o krácení a o důvodech krácení
10.10.2016 ÚRR podala odpor proti rozhodnutí MFČR
24.10.2016 KSÚS zaslala prostřednictvím advokátní kanceláře stanovisko k odporu
15.12.2016 doručeno Oznámení o krácení způsobilých výdajů
</t>
    </r>
    <r>
      <rPr>
        <b/>
        <sz val="11"/>
        <color theme="1"/>
        <rFont val="Calibri"/>
        <family val="2"/>
        <charset val="238"/>
        <scheme val="minor"/>
      </rPr>
      <t>PŘÍPRAVA NÁVRHU NA SPOR Z VEŘEJNOPRÁVNÍ SMLOUVY PRO PENĚŽITÉ PLNĚNÍ</t>
    </r>
  </si>
  <si>
    <t>bfz – vzdělávací akademie, s.r.o.</t>
  </si>
  <si>
    <r>
      <t xml:space="preserve">rozhodnutí o pokutě z 4.4.2012; pokutu ÚOHS uhradil ředitel školy - rozhodnutí škodní komise ze dne 21.5.2012; datum úhrady 20.6.2012
</t>
    </r>
    <r>
      <rPr>
        <b/>
        <sz val="11"/>
        <color theme="1"/>
        <rFont val="Calibri"/>
        <family val="2"/>
        <charset val="238"/>
        <scheme val="minor"/>
      </rPr>
      <t>KONEČNÝ STAV - ULOŽENÁ POKUTA JE DEFINITIVNÍ</t>
    </r>
  </si>
  <si>
    <r>
      <t xml:space="preserve">ukončený a finančně vypořádaný projekt, ÚRR provedl přesun způsobilých výdajů do nezpůsobilých výdajů ve výši navrhovaného krácení z administrativních kontrol s žádostí o platbu ze dne 21.3.2013 a 12.9.2013;
KKN a.s. se  domáhala ochrany proti nepřezkoumatelnosti a nesprávnému jednání a postupu ÚRR SZ , a to stížnostmi a žádostmi u MF ČR
26.10.2016 podán spor pro peněžité a nepeněžité plnění, případné další důkazy pro nepeněžité plnění je nutné doložit do 6.12.2016
6.1.2017 doručeno vyjádřená ÚRR ke sporu, 18.1.2017 odeslala KKN repliku
</t>
    </r>
    <r>
      <rPr>
        <b/>
        <sz val="11"/>
        <color theme="1"/>
        <rFont val="Calibri"/>
        <family val="2"/>
        <charset val="238"/>
        <scheme val="minor"/>
      </rPr>
      <t>OČEKÁVÁME ROZHODNUTÍ MINISTERSTVA FINANCÍ VE VĚCI SPORU PRO PENĚŽITÉ A NEPENĚŽITÉ PLNĚNÍ</t>
    </r>
  </si>
  <si>
    <r>
      <t xml:space="preserve">zjištění vychází z návrhu Zprávy o auditu operace ze dne 16.12.2014, KKN a.s. odeslala 22.1.2015 k návrhu zprávy své stanovisko, stanovisko bylo KKN a.s. doplněno 26.2.2015; 13.3.2015 KKN a.s obdržela Zprávu o auditu operace č. AO/2014/MO/035 ze dne 11.3.2015 - auditní orgány vypustil zjištění "předražené přístroje" ve výši 4.853.242,40 Kč (část dotace  4.125.256,04 Kč); 
auditní orgán ponechal zjištění za nedodržení postupu dle ZVZ ve výši 4.447.225,65 Kč, tj ve vztahu k dotaci ve výši 3.780.141,80 Kč;
očekáváme zahájení daňového řízení
Dne 1.8.2016 doručen platební výměr  na částku 3.914.717,-
Dne 31.8.2016 odeslala KKN odvolání proti platebnímu výměru. V odvolání připouští některá formální pochybení, ale většinu údajných pochybení rozporuje. V odvolání žádá o snížení uložené sankce na 5 či 10 %.
dne 3.10.2016 KKN odeslala žádost o prominutí dosud nevyměřeného penále k PV
</t>
    </r>
    <r>
      <rPr>
        <b/>
        <sz val="11"/>
        <color theme="1"/>
        <rFont val="Calibri"/>
        <family val="2"/>
        <charset val="238"/>
        <scheme val="minor"/>
      </rPr>
      <t>OČEKÁVÁME ROZHODNUTÍ MINISTERSTVA FINANCÍ O ODVOLÁNÍ PROTI PLATEBNÍMU VÝMĚRU A ROZHODNUTÍ  POSKYTOVATELE DOTACE VE VĚCI PROMINUTÍ PENÁLE</t>
    </r>
  </si>
  <si>
    <r>
      <t xml:space="preserve">rozhodnutí o pokutě z 10.6.2014; KKN a.s. rozklad nepodávala, KKN pokutu uhradila
</t>
    </r>
    <r>
      <rPr>
        <b/>
        <sz val="11"/>
        <color theme="1"/>
        <rFont val="Calibri"/>
        <family val="2"/>
        <charset val="238"/>
        <scheme val="minor"/>
      </rPr>
      <t>KONEČNÝ STAV - ULOŽENÁ POKUTA JE DEFINITIVNÍ</t>
    </r>
  </si>
  <si>
    <r>
      <t xml:space="preserve">rozhodnutí o pokutě z 13.1.2014; KKN a.s. pokutu uhradila
</t>
    </r>
    <r>
      <rPr>
        <b/>
        <sz val="11"/>
        <color theme="1"/>
        <rFont val="Calibri"/>
        <family val="2"/>
        <charset val="238"/>
        <scheme val="minor"/>
      </rPr>
      <t>KONEČNÝ STAV - ULOŽENÁ POKUTA JE DEFINITIVNÍ</t>
    </r>
  </si>
  <si>
    <r>
      <t xml:space="preserve">10.11.2014 ukončena veřejnosprávní kontrola - námitkám nebylo vyhověno
9.4.2015  doručen  zápis z administrativní kontroly č.j. : RRSZ 7426/2015 ze dne 8.4.2015
14.4.2015 podáno nesouhlasné stanovisko,
27.5.2015 sdělení ke stanovisku, částečně vyhověno.
14.10.2015 Protokol o kontrole, podány námitky, kterým bylo částečně vyhověno
aktuálně probíhá příprava sporu z VPS
3.10.2016 MFČR rozhodlo ve sporu pro nepeněžité plnění Muzea a ÚRR ve prospěch Muzea a přikázalo, aby ÚRR písemně informoval Muzeum o krácení a o důvodech krácení
21.10.2016 byla doručeno výzva k podání stanoviska k odporu ÚRR proti rozhodnutí MFČR
21.11.2016 odesláno stanovisko k odporu
19.12.2016 doručeno Oznámení okrácení způsobilých výdajů projektu
10.1.2017 dotaz MFČR na procesní stanovisko Muzea, 16.1.2017 Muzem souhlasí se zpětvzetím sporu
27.1.2017 doručeno usnesení o zastavení sporu spolu s rozhodnutím o povinnosti ÚRR nahradit Muzeu Sokolov náklady na správní poplatek
</t>
    </r>
    <r>
      <rPr>
        <b/>
        <sz val="11"/>
        <color theme="1"/>
        <rFont val="Calibri"/>
        <family val="2"/>
        <charset val="238"/>
        <scheme val="minor"/>
      </rPr>
      <t>PŘÍPRAVA NÁVRHU NA SPOR Z VEŘEJNOPRÁVNÍ SMLOUVY PRO PENĚŽITÉ PLNĚNÍ</t>
    </r>
  </si>
  <si>
    <t>na ÚOHS předána dokumentace k přezkoumání veřejné zakázky - nebyly shledány důvody pro zahájení správního řízení</t>
  </si>
  <si>
    <r>
      <t xml:space="preserve">30.1.2015 si ÚOHS vyžádal dokumentaci, 9.2.2015 zasláno na ÚOHS stanovisko k podanému podnětu
3.8.2015 Výsledek šetření UOHS - nebyly shledány důvody pro zahájení spor.řízení
</t>
    </r>
    <r>
      <rPr>
        <b/>
        <sz val="11"/>
        <color theme="1"/>
        <rFont val="Calibri"/>
        <family val="2"/>
        <charset val="238"/>
        <scheme val="minor"/>
      </rPr>
      <t>KONEČNÝ STAV - ŠETŘENÍ ÚOHS BYLO BEZDŮVODNÉ</t>
    </r>
  </si>
  <si>
    <r>
      <t xml:space="preserve">12.11.2014 ukončena veřejnosprávní kontrola - námitkám bylo částečně vyhověno
8.10.2015 Protokol o kontrole - nové pochybení (nevyhlášení VŘ pro Autorský dozor), podány námitky, které byly zamítnuty;
11/2015 vznešen dotaz na RRSZ, proč rozhodli v jiném projektu (Muzeum Sokolov) ve stejné věci pozitivně a u Gymn.KV negativně, v 5/2016 obdržena odpověď, že nebylo nutné zakázky slučovat, proto zaslána žádost o proplacení chybně krácených prostředků;
16.12.2016 podán spor pro nepeněžité plnění
24.1.2017 doručeno oznámení o krácení způsobilých výdajů
26.1.2017 doručeno usnesení MF o zastavení řízení o sporu
</t>
    </r>
    <r>
      <rPr>
        <b/>
        <sz val="11"/>
        <color theme="1"/>
        <rFont val="Calibri"/>
        <family val="2"/>
        <charset val="238"/>
        <scheme val="minor"/>
      </rPr>
      <t>PŘÍPRAVA NÁVRHU NA SPOR Z VEŘEJNOPRÁVNÍ SMLOUVY PRO PENĚŽITÉ PLNĚNÍ</t>
    </r>
  </si>
  <si>
    <r>
      <t xml:space="preserve">ÚOHS si dne 13.3.2015 vyžádal zaslání písemného vyjádření k podnětu a zaslání dokumentace k VZ; 
18.3.2015 na ÚOHS odesláno vyjádření a dokumentace k VZ; </t>
    </r>
    <r>
      <rPr>
        <sz val="11"/>
        <color theme="1"/>
        <rFont val="Calibri"/>
        <family val="2"/>
        <charset val="238"/>
        <scheme val="minor"/>
      </rPr>
      <t xml:space="preserve">24.4.2015 ÚOHS oznámení o zahájení správního řízení čj: ÚOHS-S245/2015/VZ-10117/2015/543/Jwe
29.4.2015 odesláno stanovisko  na ÚOHS
</t>
    </r>
    <r>
      <rPr>
        <b/>
        <sz val="11"/>
        <color theme="1"/>
        <rFont val="Calibri"/>
        <family val="2"/>
        <charset val="238"/>
        <scheme val="minor"/>
      </rPr>
      <t>OČEKÁVÁME ROZHODNUTÍ OÚHS O POKUTĚ</t>
    </r>
  </si>
  <si>
    <r>
      <t xml:space="preserve">20.12.2016 doručena Zpráva o auditu operace ROPSZ/2016/O/027 ze dne 19.12.2016, auditované prostředky byly ve výši 38.554.947,51. 
Dále lze očekávat v případě zahájení DŘ, že jeho předmětem bude i plnění z VZ, které bylo uhrazeno mimo auditované období. Celkem by pak činily nezpůsobilé výdaje 8.947.672,96 Kč (85 % podíl dotace 7.605.522,02 Kč). 
29.12.2016 odesláno stanovisko k návrhu zprávy o AO
6.1.2017 doručena zpráva o auditu operace
18.1.2017 doručena výzva k vrácení prostředků
23.1.2017 RKK rozhodla o neuhrazení výzvy
</t>
    </r>
    <r>
      <rPr>
        <b/>
        <sz val="11"/>
        <color theme="1"/>
        <rFont val="Calibri"/>
        <family val="2"/>
        <charset val="238"/>
        <scheme val="minor"/>
      </rPr>
      <t>OČEKÁVÁME ZAHÁJENÍ DAŇOVÉHO ŘÍZENÍ A VYSTAVENÍ PLATEBNÍHO VÝMĚRU</t>
    </r>
  </si>
  <si>
    <t>nejedná se o projekt</t>
  </si>
  <si>
    <r>
      <t xml:space="preserve">10.11.2014 ukončena veřejnosprávní kontrola - námitkám nebylo vyhověno;
usnesením č. ZKK 25/02/15 z 12.2.2015 bylo schváleno podání návrhu na ukončení smlouvy o dotaci a dokončení celé akce v režimu investiční akce plně hrazené Karlovarským krajem ve výši již poskytnutých finančních prostředků (23 661 620,-- Kč)  
Odstoupení od projektu bylo schváleno RKK 1352/12/14. Vratka dotace uhrazena dne 20.2.2015 na účet poskytovatele.
Od projektu bylo odstoupeno, nelze se jakkoliv bránit.
</t>
    </r>
    <r>
      <rPr>
        <b/>
        <sz val="11"/>
        <color theme="1"/>
        <rFont val="Calibri"/>
        <family val="2"/>
        <charset val="238"/>
        <scheme val="minor"/>
      </rPr>
      <t>KONEČNÝ STAV - ODSTOUPENO OD PROJEKTU</t>
    </r>
  </si>
  <si>
    <r>
      <t xml:space="preserve">14.11.2014 ukončena veřejnosprávní kontrola - námitkám bylo částečně vyhověno
30.3.2015 doručen Protokol o kontrole č. RRSZ 2588/2015; 10.4.2015 odeslány námitky proti kontrolním zjištěním; 06.05.2015 doručeno vyřízení námitek  č. RRSZ 10264/2015 - částečně vyhověno; 20.4.2015 zahájen audit operace
17.8.2015 Protokol RRSZ 17522/2015
11.4.2016 zahájen spor pro nepeněžité plnění
2.11.2016 rozhodnutí MFČR ve sporu pro nepeněžité plnění ve prospěch KSÚS
15.11.2016 ÚRR naplnil rozhodnutí MFČR a zaslal KSÚS oznámení a odůvodnění provedených krácení
</t>
    </r>
    <r>
      <rPr>
        <b/>
        <sz val="11"/>
        <color theme="1"/>
        <rFont val="Calibri"/>
        <family val="2"/>
        <charset val="238"/>
        <scheme val="minor"/>
      </rPr>
      <t>PŘÍPRAVA NÁVRHU NA SPOR Z VEŘEJNOPRÁVNÍ SMLOUVY PRO PENĚŽITÉ PLNĚNÍ</t>
    </r>
  </si>
  <si>
    <r>
      <t xml:space="preserve">6.10.2015 zastaveno správní řízení ÚOHS - nebyly zjištěny důvody pro uložení sankce
</t>
    </r>
    <r>
      <rPr>
        <b/>
        <sz val="11"/>
        <color theme="1"/>
        <rFont val="Calibri"/>
        <family val="2"/>
        <charset val="238"/>
        <scheme val="minor"/>
      </rPr>
      <t>KONEČNÝ STAV - ŠETŘENÍ ÚOHS BYLO BEZDŮVODNÉ</t>
    </r>
  </si>
  <si>
    <r>
      <t xml:space="preserve">14.11.2014 ukončena veřejnosprávní kontrola - námitkám bylo částečně vyhověno;
16.2.2015 Protokol z VSK
15.4.2015 Výsledek  šetření  podnětu
ÚOHS-P57/2015/VZ-4918/2015/552/MSch (Jindřichovice) - bez  sankce
ÚOHS-P56/2015/VZ-6679/2015/552/MSch (Chodov) - bez  sankce
25.5.2015 doručen protokol o kontrole č.j.: 
RRSZ 11564/2015, námitky nepodány z důvodu potřeby proplacení ŽoP
11.4.2016 zahájen spor pro nepeněžité plnění
2.11.2016 rozhodnutí MFČR ve sporu pro nepeněžité plnění ve prospěch KSÚS
15.11.2016 ÚRR naplnil rozhodnutí MFČR a zaslal KSÚS oznámení a odůvodnění provedených krácení
</t>
    </r>
    <r>
      <rPr>
        <b/>
        <sz val="11"/>
        <rFont val="Calibri"/>
        <family val="2"/>
        <charset val="238"/>
        <scheme val="minor"/>
      </rPr>
      <t>PŘÍPRAVA NÁVRHU NA SPOR Z VEŘEJNOPRÁVNÍ SMLOUVY PRO PENĚŽITÉ PLNĚNÍ</t>
    </r>
  </si>
  <si>
    <r>
      <t xml:space="preserve">9/2014 ukončena veřejnosprávní kontrola
protokol č. RRSZ 17123/2014.
2.6.2015 doručena
Zpráva o auditu operace
č. ROPSZ/2015/O/020 ze dne 19.5.2015, potvrzen závěru z VSK, vč. výše fin. postihu, ve zprávě je uveden nulový finanční postih. 
probíhá veřejnosprávní kontrola, protokol o kontrole doručen  5.2.2015, KKN a.s. .podala 20.2.2015 námitky proti zjištění v protokolu, 19.3.2015 doručeno  Vyřízení námitek - námitky zamítnuty
23.3.2016 Doručen Protokol o kontrole č.j. RRSZ 3700/2016;
6.4.2016 KKN, a.s. podala proti Protokolu námitky
5/2016 vyřízení námitek - částečně vyhověno
1.2.2017 ÚRR dobrovolně odeslal KKN Oznámení o krácení způsobilých výdajů
</t>
    </r>
    <r>
      <rPr>
        <b/>
        <sz val="11"/>
        <color theme="1"/>
        <rFont val="Calibri"/>
        <family val="2"/>
        <charset val="238"/>
        <scheme val="minor"/>
      </rPr>
      <t>ODBOR ZDRAVOTNICTVÍ PŘIPRAVUJE VYÚČTOVÁNÍ PROJEKTU, PO JEHO SCHVÁLENÍ RKK A ZKK BUDE PROBÍHAT PŘÍPRAVA NA SPOR Z VPS</t>
    </r>
  </si>
  <si>
    <r>
      <t xml:space="preserve">30. 9. 2016 skupině pro řešení finančních postihů předložen souhrn nezpůsobilých nákladů, vyúčtování projektu dosud nepředloženo
</t>
    </r>
    <r>
      <rPr>
        <b/>
        <sz val="11"/>
        <color theme="1"/>
        <rFont val="Calibri"/>
        <family val="2"/>
        <charset val="238"/>
        <scheme val="minor"/>
      </rPr>
      <t>ODBOR ZDRAVOTNICTVÍ PŘIPRAVUJE VYÚČTOVÁNÍ PROJEKTU, PO JEHO SCHVÁLENÍ RKK A ZKK BUDE PROBÍHAT PŘÍPRAVA NA SPOR Z VPS</t>
    </r>
  </si>
  <si>
    <t xml:space="preserve">REDI-regionalistika, ekologie,
Developing. Investice, spol. s r.o. </t>
  </si>
  <si>
    <r>
      <t xml:space="preserve">7/2014 ukončena VSK, podány námitky, v 8/2015 vydán Dodatek k protokolu o kontrole RRSZ 14703/2015 - námitkám částečně vyhověno, bude provedena korekce. Po provedení celkové korekce je možné podat spor z VPS.
1/2016 ukončena VSK, v protokolu 1376/2016 stanovena korekce
dle závěrečného vyúčtování VZ na stavební práce nedočerpána v plné výši;
dne 19.12.2016 podán spor pro nepeněžité plnění
25.1.2017 doručen příkaz MFČR, podle kterého musí ÚRR splnit povinosti ze smlouvy o dotaci (úspěch sporu)
24.1.2017 odeslalo Oznámení o krácení dotace, čímž splnilo předmět ustanovení, které bylo předmětem sporu
13.2.2017 odeslala škola zpětvzetí návrhu na spor za předpokladu, že ji budou uhrzaney náklady na správní poplatek
22.2.2017 MFČR zastavilo řízení o sporu a rozhodlo o povinnosti ÚRR uhradit Muzeu Sokolov náklady na správní poplatek
</t>
    </r>
    <r>
      <rPr>
        <b/>
        <sz val="11"/>
        <color theme="1"/>
        <rFont val="Calibri"/>
        <family val="2"/>
        <charset val="238"/>
        <scheme val="minor"/>
      </rPr>
      <t>PŘÍPRAVA NÁVRHU NA SPOR Z VEŘEJNOPRÁVNÍ SMLOUVY PRO PENĚŽITÉ PLNĚNÍ</t>
    </r>
  </si>
  <si>
    <r>
      <t xml:space="preserve">Stanovisko ÚRR č. RRSZ 17300/2015 ze dne 6.8.2015, dne 19.8.2015 podány Námitky proti stanovisku
9.9.2015 podepsána Smlouva o dotaci v původní výši, neproveden přesun způsobilých výdajů do nezpůsobilých
Projekt finančně ukončen.
Jedná se o konečnou výši finančního postihu dle aktuálně známých a předložených informací pracovní skupině. V současné době již další kroky obrany nebudou uplatňovány.
</t>
    </r>
    <r>
      <rPr>
        <b/>
        <sz val="11"/>
        <color theme="1"/>
        <rFont val="Calibri"/>
        <family val="2"/>
        <charset val="238"/>
        <scheme val="minor"/>
      </rPr>
      <t>KONEČNÝ STAV - BEZ KRÁCENÍ</t>
    </r>
  </si>
  <si>
    <r>
      <t xml:space="preserve">10.2.2017 doručena zpráva o auditu operace, auditní orgány zkontroloval výdaje ve výši 98.302.215,00 Kč a neidentifikoval žádné nezpůsobilé výdaje
</t>
    </r>
    <r>
      <rPr>
        <b/>
        <sz val="11"/>
        <color theme="1"/>
        <rFont val="Calibri"/>
        <family val="2"/>
        <charset val="238"/>
        <scheme val="minor"/>
      </rPr>
      <t>KONEČNÝ STAV - BEZ ZJIŠTĚNÍ</t>
    </r>
  </si>
  <si>
    <t>Olivius s.r.o.</t>
  </si>
  <si>
    <r>
      <t xml:space="preserve">4.9.2015 Protokol o kontrole - navržena finanční opravy, 18.9.2015 podány Námitky proti protokolu, 14.10.2015 námitkám částečně vyhověno
8.12.2015 Protokol o kontrole - navržena finanční oprava další 2 VZ, 18.1.2016 vyřízení námitek - vyhověno v plném rozsahu, nové zjištění::přečerpání položky -pravděpodobně chyba administrátora (příjemce bude po administrátorovi vymáhat), námitky zamítnuty, 15.2.2016 projekt finančně ukončen
aktuálně se připravuje vyúčtování projektu
dne 27.1.2017 ÚRR dobrovolně odeslal Oznámení o krácení způsobilých výdajů
</t>
    </r>
    <r>
      <rPr>
        <b/>
        <sz val="11"/>
        <color theme="1"/>
        <rFont val="Calibri"/>
        <family val="2"/>
        <charset val="238"/>
        <scheme val="minor"/>
      </rPr>
      <t>ODBOR KULTURY PŘIPRAVUJE VYÚČTOVÁNÍ PROJEKTU, PO JEHO SCHVÁLENÍ RKK A ZKK BUDE PROBÍHAT PŘÍPRAVA NA SPOR Z VPS</t>
    </r>
  </si>
  <si>
    <r>
      <t xml:space="preserve">Dle Protokolu o kontrole RRSZ 24348/2015 chybně vyplacena II.etapa projektu, proto bude zahájeno daňové řízení (na předchozí část shodného pochybení provedena korekce) - v rámci vyřízení námitek k protokolu vyhověno v plném rozsahu
</t>
    </r>
    <r>
      <rPr>
        <b/>
        <sz val="11"/>
        <color theme="1"/>
        <rFont val="Calibri"/>
        <family val="2"/>
        <charset val="238"/>
        <scheme val="minor"/>
      </rPr>
      <t>KONEČNÝ STAV - BEZ ZJIŠTĚNÍ</t>
    </r>
  </si>
  <si>
    <t>Ing. Josef Vacek - fyzická osoba podnikatelská - administrace projektu</t>
  </si>
  <si>
    <r>
      <t xml:space="preserve">24.10.2014 Protokol RRSZ 22527/2014, 22.3.2015 Kontrola RRSZ 6003/2015, 22.4.2015 Stanoviska RRSZ 9238/2015 a RRSZ 9241/2015. Nyní probíhá administrace závěrečné MZ a ŽoP - očekáváme Protokol z VSK se ŽoP.
23.10.2015 Protokol RRSZ 22033/2015 - podány námitky
4.12.2015 Dodatek k protokolu - námitkám částečně vyhověno
schváleno vyúčtování projektu ZKK
27.1.2017 ÚRR dobrovolně odeslal Oznámení o krácení způsobilých výdajů
</t>
    </r>
    <r>
      <rPr>
        <b/>
        <sz val="11"/>
        <color theme="1"/>
        <rFont val="Calibri"/>
        <family val="2"/>
        <charset val="238"/>
        <scheme val="minor"/>
      </rPr>
      <t>PŘÍPRAVA NÁVRHU NA SPOR Z VEŘEJNOPRÁVNÍ SMLOUVY PRO PENĚŽITÉ PLNĚNÍ</t>
    </r>
  </si>
  <si>
    <r>
      <t xml:space="preserve">CRR ČR dokončena administrativní kontrola Žádosti o platbu -  1.2.2016 Zápis z fyzické kontroly, příjemce s korekcí souhlasí, část korekce vymáhá po administrátorovi dotace (Olivius, s.r.o.)
Jedná se o konečnou výši finančního postihu dle aktuálně známých a předložených informací pracovní skupině. V současné době již další kroky obrany nebudou uplatňovány.
11/2016 vymožena škoda ve výši  20.779,90 Kč způsobená firmou Olivius, o.s. Zbylou část korekce uhradila ZZS KK ze svého rozpočtu.
</t>
    </r>
    <r>
      <rPr>
        <b/>
        <sz val="11"/>
        <color theme="1"/>
        <rFont val="Calibri"/>
        <family val="2"/>
        <charset val="238"/>
        <scheme val="minor"/>
      </rPr>
      <t>KONEČNÝ STAV - PROTI KRÁCENÍ SE JIŽ NELZE BRÁNIT</t>
    </r>
  </si>
  <si>
    <t>GOAML, p.o.</t>
  </si>
  <si>
    <r>
      <t xml:space="preserve">24.3.2016 Doručen Protokol o kontrole č.j. RRSZ 3770/2016
7.4.2016 KKN, a.s. podala námitky proti Protokolu
5/2016 vyřízení námitek - částečně vyhověno
27.1.2017 ÚRR dobrovolně odeslal Oznámení o krácení způsobilých výdajů
</t>
    </r>
    <r>
      <rPr>
        <b/>
        <sz val="11"/>
        <color theme="1"/>
        <rFont val="Calibri"/>
        <family val="2"/>
        <charset val="238"/>
        <scheme val="minor"/>
      </rPr>
      <t>ODBOR ZDRAVOTNICTVÍ PŘIPRAVUJE VYÚČTOVÁNÍ PROJEKTU, PO JEHO SCHVÁLENÍ RKK A ZKK BUDE PROBÍHAT PŘÍPRAVA NA SPOR Z VPS</t>
    </r>
  </si>
  <si>
    <r>
      <t xml:space="preserve">dne 1.9.2016 doručena žádost o zaslání dokumentace k VZ 8, nejpozději do dne 8.9.2016;
23.9.2016 - ÚOHS neshledal důvody pro zahájení řízení
</t>
    </r>
    <r>
      <rPr>
        <b/>
        <sz val="11"/>
        <color theme="1"/>
        <rFont val="Calibri"/>
        <family val="2"/>
        <charset val="238"/>
        <scheme val="minor"/>
      </rPr>
      <t>KONEČNÝ STAV - ŠETŘENÍ ÚOHS BYLO BEZDŮVODNÉ</t>
    </r>
  </si>
  <si>
    <t>ÚRR
odvod za porušení rozp.kázně</t>
  </si>
  <si>
    <r>
      <t>10.1.2014 uhrazeno 5 000,-- Kč;
8.1.2014 podáno odvolání proti platebnímu výměru, 5.6.2015 Rozhodnutím o odvolání snížena částka na 576.277,-- Kč (uhrazeno 12.6.2015); 16.6.2015 platební výměr na penále ve výši 576.277,-- Kč (uhrazeno 22.6.2015); 
RKK 676/07/15 z 13.7.2015 - příprava správní žaloby, správní žaloba podána 30.7.2015;
19.5.2016 Rozhodnutí o částečném prominutí odvodu ve výši 521.092,- Kč a prominutí penále ve výši 576.277,-Kč;
30.6.2016 - KK zaslal zpětvzetí správní žaloby a dne 11.7.2016 KK obdržel usnesení Krajského soudu v Plzni - řízení se zastavuje; 14.7.2016 vrácen soudní poplatek ve výši 2.000,-Kč
Jedná se o konečnou výši finančního postihu dle aktuálně známých a předložených informací pracovní skupině.</t>
    </r>
    <r>
      <rPr>
        <b/>
        <sz val="16"/>
        <rFont val="Calibri"/>
        <family val="2"/>
        <charset val="238"/>
        <scheme val="minor"/>
      </rPr>
      <t xml:space="preserve"> V současné době již další kroky obrany nebudou uplatňovány.</t>
    </r>
    <r>
      <rPr>
        <sz val="11"/>
        <rFont val="Calibri"/>
        <family val="2"/>
        <charset val="238"/>
        <scheme val="minor"/>
      </rPr>
      <t xml:space="preserve">
</t>
    </r>
    <r>
      <rPr>
        <b/>
        <sz val="16"/>
        <rFont val="Calibri"/>
        <family val="2"/>
        <charset val="238"/>
        <scheme val="minor"/>
      </rPr>
      <t>KONEČNÝ STAV</t>
    </r>
  </si>
  <si>
    <r>
      <t>datum úhrady  2/2013
Jedná se o konečnou výši finančního postihu dle aktuálně známých a předložených informací pracovní skupině.</t>
    </r>
    <r>
      <rPr>
        <b/>
        <sz val="16"/>
        <rFont val="Calibri"/>
        <family val="2"/>
        <charset val="238"/>
        <scheme val="minor"/>
      </rPr>
      <t xml:space="preserve"> V současné době již další kroky obrany nebudou uplatňovány.</t>
    </r>
    <r>
      <rPr>
        <sz val="11"/>
        <rFont val="Calibri"/>
        <family val="2"/>
        <charset val="238"/>
        <scheme val="minor"/>
      </rPr>
      <t xml:space="preserve">
</t>
    </r>
    <r>
      <rPr>
        <b/>
        <sz val="16"/>
        <rFont val="Calibri"/>
        <family val="2"/>
        <charset val="238"/>
        <scheme val="minor"/>
      </rPr>
      <t>KONEČNÝ STAV</t>
    </r>
  </si>
  <si>
    <r>
      <t xml:space="preserve">rozhodnutím z 29.7.2013 bylo penále prominuto v plné výši
</t>
    </r>
    <r>
      <rPr>
        <b/>
        <sz val="16"/>
        <rFont val="Calibri"/>
        <family val="2"/>
        <charset val="238"/>
        <scheme val="minor"/>
      </rPr>
      <t>KONEČNÝ STAV - POSTIH ZRUŠEN</t>
    </r>
  </si>
  <si>
    <r>
      <t xml:space="preserve">datum úhrady  3/2013
</t>
    </r>
    <r>
      <rPr>
        <b/>
        <sz val="16"/>
        <rFont val="Calibri"/>
        <family val="2"/>
        <charset val="238"/>
        <scheme val="minor"/>
      </rPr>
      <t>KONEČNÝ STAV - ÚROK Z POSEČKÁNÍ UHRAZEN</t>
    </r>
  </si>
  <si>
    <r>
      <t xml:space="preserve">17.3.2014 oznámení o zahájení daňového řízení, 22.4.2014 vyjádření ve věci daňového řízení, 16.9.2014 PV ve výši 81.346.508,-Kč, 25.9.2014 žádost o prominutí odvodu a dosud nevym.penále, 13.10.2014 odesláno odvolání proti platebnímu výměru; 6.11.2014 Rozhodnutí o prominutí ve výši 99,95%, 25.5.1015 odvolání postoupeno na MF ČR (25.6.2015 výzva MF k doplnění, 2.7.2015 odesláno na MF vyjádření); 25.11.2015 Rozhodnutí MFČR - odvolání se zamítá;  odvod uhrazen v 12/2015; usn.č.RK 46/01/16; 
</t>
    </r>
    <r>
      <rPr>
        <b/>
        <sz val="16"/>
        <rFont val="Calibri"/>
        <family val="2"/>
        <charset val="238"/>
        <scheme val="minor"/>
      </rPr>
      <t>KONEČNÝ STAV - SNÍŽENÝ ODVOD UHRAZEN</t>
    </r>
  </si>
  <si>
    <r>
      <t xml:space="preserve">12.1.2016 doručen platební výměr na penále; 24.9.2014 podána žádost o prominutí dosud nevyměřeného penále - ÚRR dosud nerozhodl; KK na ÚRR zaslal dne 20.1.2016 dotaz, kdy předseda RR rozhodne o prominutí penále
16.2.2016 doručeno Rozhodnutí o prominutí penále,prominuto ve 100% výši; schv.usn.č.RK 97/02/16
</t>
    </r>
    <r>
      <rPr>
        <b/>
        <sz val="16"/>
        <rFont val="Calibri"/>
        <family val="2"/>
        <charset val="238"/>
        <scheme val="minor"/>
      </rPr>
      <t>KONEČNÝ STAV - POSTIH ZRUŠEN</t>
    </r>
  </si>
  <si>
    <r>
      <t xml:space="preserve">datum úhrady 7/2013
</t>
    </r>
    <r>
      <rPr>
        <b/>
        <sz val="16"/>
        <color theme="1"/>
        <rFont val="Calibri"/>
        <family val="2"/>
        <charset val="238"/>
        <scheme val="minor"/>
      </rPr>
      <t>KONEČNÝ STAV - ODVOD UHRAZEN</t>
    </r>
  </si>
  <si>
    <r>
      <t xml:space="preserve">datum úhrady 9/2013
</t>
    </r>
    <r>
      <rPr>
        <b/>
        <sz val="16"/>
        <color theme="1"/>
        <rFont val="Calibri"/>
        <family val="2"/>
        <charset val="238"/>
        <scheme val="minor"/>
      </rPr>
      <t>KONEČNÝ STAV - PENÁLE UHRAZENO</t>
    </r>
  </si>
  <si>
    <r>
      <t xml:space="preserve">rozhodnutím z 28.4.2014 částečně prominuto,  k úhradě 25,16 Kč - uhrazeno 6/2014; částka ve výši 30.515,44  Kč je dosud zadržována na MŠMT; 7.10.2015 odeslaná na MŠMT žádost o vratku, 10.2.2016 MŠMT předá nesrovnalost opětovně na FÚ - bude vráceno 9.396,50 Kč;
dne 2.5.2016 vráceno na účet KK 9.396,50 Kč
</t>
    </r>
    <r>
      <rPr>
        <b/>
        <sz val="16"/>
        <color theme="1"/>
        <rFont val="Calibri"/>
        <family val="2"/>
        <charset val="238"/>
        <scheme val="minor"/>
      </rPr>
      <t>MŠMT ŘEŠÍ S FINANČNÍM ÚŘADEM</t>
    </r>
  </si>
  <si>
    <r>
      <t xml:space="preserve">rozhodnutím z 27.8.2014 zamítnuto odvolání proti PV; datum úhrady 23.10.2014; 24.10.2014 byla podána správní žaloba; 9.10.2015 Rozsudek Krajského soudu v Plzni - správní žaloby se zamítají; kasační stížnost KK podávat nebude - viz RK 1145/11/15 z 2.11.2015;
</t>
    </r>
    <r>
      <rPr>
        <b/>
        <sz val="11"/>
        <color theme="1"/>
        <rFont val="Calibri"/>
        <family val="2"/>
        <charset val="238"/>
        <scheme val="minor"/>
      </rPr>
      <t xml:space="preserve">24.3.2016 Gen.fin.řed.Praha - Rozhodnutí o prominutí odvodu ve výši 189.910,-Kč, zaplaceno 253.214,-Kč, prominutá část vrácena na účet KK v 4/2016
</t>
    </r>
    <r>
      <rPr>
        <b/>
        <sz val="16"/>
        <color theme="1"/>
        <rFont val="Calibri"/>
        <family val="2"/>
        <charset val="238"/>
        <scheme val="minor"/>
      </rPr>
      <t>KONEČNÝ STAV - ČÁSTEČNÉ PROMINUTÍ ODVODU</t>
    </r>
  </si>
  <si>
    <r>
      <t xml:space="preserve">datum úhrady 17.12.2014;
</t>
    </r>
    <r>
      <rPr>
        <b/>
        <sz val="11"/>
        <color theme="1"/>
        <rFont val="Calibri"/>
        <family val="2"/>
        <charset val="238"/>
        <scheme val="minor"/>
      </rPr>
      <t xml:space="preserve">24.3.2016 Gen.fin.řed.Praha - Rozhodnutí o prominutí penále ve výši 235.126,-Kč, uhrazeno 246.056,-Kč, prominutá část vrácena na účet KK v 4/2016
</t>
    </r>
    <r>
      <rPr>
        <b/>
        <sz val="16"/>
        <color theme="1"/>
        <rFont val="Calibri"/>
        <family val="2"/>
        <charset val="238"/>
        <scheme val="minor"/>
      </rPr>
      <t>KONEČNÝ STAV - ČÁSTEČNÉ PROMINUTÍ PENÁLE</t>
    </r>
  </si>
  <si>
    <r>
      <t xml:space="preserve">datum úhrady 16.1.2015
</t>
    </r>
    <r>
      <rPr>
        <b/>
        <sz val="16"/>
        <color theme="1"/>
        <rFont val="Calibri"/>
        <family val="2"/>
        <charset val="238"/>
        <scheme val="minor"/>
      </rPr>
      <t>KONEČNÝ STAV - ÚROK Z POSEČKÁNÍ UhRAZEN</t>
    </r>
  </si>
  <si>
    <r>
      <t xml:space="preserve">uhrazeno v 12/2012 a 2/2013; rozhodnutím z 13.5.2013 prominuto v plné výši; vráceno v plné výši 8/2013
</t>
    </r>
    <r>
      <rPr>
        <b/>
        <sz val="16"/>
        <color theme="1"/>
        <rFont val="Calibri"/>
        <family val="2"/>
        <charset val="238"/>
        <scheme val="minor"/>
      </rPr>
      <t>KONEČNÝ STAV - POSTIH ZRUŠEN</t>
    </r>
  </si>
  <si>
    <r>
      <t xml:space="preserve">uhrazeno v 3/2013; rozhodnutím z 13.5.2013 prominuto v plné výši; vráceno v plné výši 8/2013
</t>
    </r>
    <r>
      <rPr>
        <b/>
        <sz val="16"/>
        <color theme="1"/>
        <rFont val="Calibri"/>
        <family val="2"/>
        <charset val="238"/>
        <scheme val="minor"/>
      </rPr>
      <t>KONEČNÝ STAV - POSTIH ZRUŠEN</t>
    </r>
  </si>
  <si>
    <r>
      <t xml:space="preserve">uhrazeno v 1-2/2013; rozhodnutím z 17.7.2013 prominuto v plné výši; vráceno v plné výši 8/2013
</t>
    </r>
    <r>
      <rPr>
        <b/>
        <sz val="16"/>
        <color theme="1"/>
        <rFont val="Calibri"/>
        <family val="2"/>
        <charset val="238"/>
        <scheme val="minor"/>
      </rPr>
      <t>KONEČNÝ STAV - POSTIH ZRUŠEN</t>
    </r>
  </si>
  <si>
    <r>
      <t xml:space="preserve">uhrazeno 3/2013; rozhodnutím z 17.7.2013 prominuto v plné výši; vráceno v plné výši 8/2013
</t>
    </r>
    <r>
      <rPr>
        <b/>
        <sz val="16"/>
        <color theme="1"/>
        <rFont val="Calibri"/>
        <family val="2"/>
        <charset val="238"/>
        <scheme val="minor"/>
      </rPr>
      <t>KONEČNÝ STAV - POSTIH ZRUŠEN</t>
    </r>
  </si>
  <si>
    <r>
      <t xml:space="preserve">uhrazeno 7/2013; rozhodnutím z 20.3.2014 částečně prominuto; v 4/2014 vrácená částka ve výši 202 950,--Kč
</t>
    </r>
    <r>
      <rPr>
        <b/>
        <sz val="16"/>
        <color theme="1"/>
        <rFont val="Calibri"/>
        <family val="2"/>
        <charset val="238"/>
        <scheme val="minor"/>
      </rPr>
      <t>KONEČNÝ STAV - ODVOD ČÁSTEČNĚ PROMINUT</t>
    </r>
  </si>
  <si>
    <r>
      <t xml:space="preserve">uhrazeno 9/2013; rozhodnutím z 20.3.2014 prominuto v plné výši; vráceno v plné výši 4/2013
</t>
    </r>
    <r>
      <rPr>
        <b/>
        <sz val="16"/>
        <color theme="1"/>
        <rFont val="Calibri"/>
        <family val="2"/>
        <charset val="238"/>
        <scheme val="minor"/>
      </rPr>
      <t>KONEČNÝ STAV - POSTIH ZRUŠEN</t>
    </r>
  </si>
  <si>
    <r>
      <t xml:space="preserve">rozhodnutím z 3.9.2014 zamítnuto odvolání proti PV; datum úhrady 23.10.2014;
29.10.2014 byla podána správní žaloba; 9.10.2015 Rozsudek Krajského soudu v Plzni - správní žaloba se zamítá (odvod do NF); kasační stížnost KK podávat nebude - viz RK 1145/11/15 z 2.11.2015;
15.3.2016 Rozsudek Krajského soudu v Plzni - správní žaloba se zamítá (odvod do SR); kasační stížnost KK podávat nebude;
</t>
    </r>
    <r>
      <rPr>
        <b/>
        <sz val="11"/>
        <color theme="1"/>
        <rFont val="Calibri"/>
        <family val="2"/>
        <charset val="238"/>
        <scheme val="minor"/>
      </rPr>
      <t xml:space="preserve">24.3.2016 Gen.fin.řed.Praha - Rozhodnutí o prominutí odvodu ve výši 40.982,-Kč, uhrazeno 54.643,-Kč, prominutá část vrácena na účet KK v 4/2016
</t>
    </r>
    <r>
      <rPr>
        <b/>
        <sz val="16"/>
        <color theme="1"/>
        <rFont val="Calibri"/>
        <family val="2"/>
        <charset val="238"/>
        <scheme val="minor"/>
      </rPr>
      <t>KONEČNÝ STAV - ČÁSTEČNÉ PROMINUTÍ ODVODU</t>
    </r>
  </si>
  <si>
    <r>
      <t xml:space="preserve">datum úhrady 17.12.2014;
</t>
    </r>
    <r>
      <rPr>
        <b/>
        <sz val="11"/>
        <color theme="1"/>
        <rFont val="Calibri"/>
        <family val="2"/>
        <charset val="238"/>
        <scheme val="minor"/>
      </rPr>
      <t xml:space="preserve">24.3.2016 Gen.fin.řed.Praha - Rozhodnutí o prominutí penále ve výši 52.107,-Kč, uhrazeno 54.643,-Kč, prominutá část vrácena na účet KK v 4/2016
</t>
    </r>
    <r>
      <rPr>
        <b/>
        <sz val="16"/>
        <color theme="1"/>
        <rFont val="Calibri"/>
        <family val="2"/>
        <charset val="238"/>
        <scheme val="minor"/>
      </rPr>
      <t>KONEČNÝ STAV - ČÁSTEČNÉ PROMINUTÍ PENÁLE</t>
    </r>
  </si>
  <si>
    <r>
      <t xml:space="preserve">datum úhrady 5/2012
</t>
    </r>
    <r>
      <rPr>
        <b/>
        <sz val="16"/>
        <rFont val="Calibri"/>
        <family val="2"/>
        <charset val="238"/>
        <scheme val="minor"/>
      </rPr>
      <t>KONEČNÝ STAV - ODVOD UHRAZEN</t>
    </r>
  </si>
  <si>
    <r>
      <t xml:space="preserve">rozhodnutím z 3.9.2014 zamítnuto odvolání proti PV; datum úhrady 23.10.2014; 29.10.2014 byla podána správní žaloba; 26.10.2015 a 14.1.2016 Rozsudek zamítnutí správních žalob, kasační stížnosti KK podávat nebude - viz RK 1145/11/15 a RK 18/01/16;
</t>
    </r>
    <r>
      <rPr>
        <b/>
        <sz val="11"/>
        <rFont val="Calibri"/>
        <family val="2"/>
        <charset val="238"/>
        <scheme val="minor"/>
      </rPr>
      <t xml:space="preserve">24.3.2016 Gen.fin.řed.Praha-Rozhodnutí o prominutí odvodu ve výši 41.203,-Kč, uhrazeno 54.937,-Kč, prominutá část vrácena na účet KK v 4/2016
</t>
    </r>
    <r>
      <rPr>
        <b/>
        <sz val="16"/>
        <rFont val="Calibri"/>
        <family val="2"/>
        <charset val="238"/>
        <scheme val="minor"/>
      </rPr>
      <t>KONEČNÝ STAV - ODVOD ČÁSTEČNÉ PROMINUT</t>
    </r>
  </si>
  <si>
    <r>
      <t xml:space="preserve">datum úhrady 17.12.2014;
</t>
    </r>
    <r>
      <rPr>
        <b/>
        <sz val="11"/>
        <rFont val="Calibri"/>
        <family val="2"/>
        <charset val="238"/>
        <scheme val="minor"/>
      </rPr>
      <t xml:space="preserve">24.3.2016 Gen.fin.řed.Praha-Rozhodnutí o prominutí penále ve výši 52.387,-Kč, uhrazeno 54.937,-Kč, prominutá část vrácena na účet KK v 4/2016
</t>
    </r>
    <r>
      <rPr>
        <b/>
        <sz val="16"/>
        <rFont val="Calibri"/>
        <family val="2"/>
        <charset val="238"/>
        <scheme val="minor"/>
      </rPr>
      <t>KONEČNÝ STAV - PENÁLE ČÁSTEČNĚ PROMINUTO</t>
    </r>
  </si>
  <si>
    <r>
      <t xml:space="preserve">6.10.2014 byla zahájena daňová kontrola a 20.11.2014 rozšíření předmětu daňové kontroly; 10.4.2015 doručen Protokol o ústním jednání z FÚ - oproti podání MŠMT finanční úřad nepotvrdil pochybení v Dodávce ICT a u dalšího (rekl.předměty) uplatnil sankci pouze ve výši 25 %; 15.5.2015 doručen platební výměr; 12.6.2015 podána odvolání proti platebním výměrům; 14.8.2015 odvolání postoupena na Odvolací fin.řed. v Brně; prodloužena lhůta pro vyřízení odvolání do 13.6.2016;
19.4.2016 Oznámení MŠMT o trvání na nesrovnalosti ve výši 612.897,60 Kč a opětovně se obrátí na FÚ;
13.6.2016 Rozhodnutí o odvolání - zamítnuto; schv.usn.č.RK 720/06/16
23.6.2016 PV uhrazen; 7.10.2016 odeslána na FÚ žádost o prominutí odvodu ve výši 12.746,-Kč; 8.11.2016 FÚ vyrozuměn oí postoupení na Gener.fin.ředitelství
</t>
    </r>
    <r>
      <rPr>
        <b/>
        <sz val="16"/>
        <rFont val="Calibri"/>
        <family val="2"/>
        <charset val="238"/>
        <scheme val="minor"/>
      </rPr>
      <t>MŠMT ŘEŠÍ S FINANĆNÍM ÚŘADEM
ŽÁDOST O PROMINUTÍ ODVODU NA GENER.FIN.ŘED.</t>
    </r>
  </si>
  <si>
    <r>
      <t xml:space="preserve">27.2.2014 odesláno odvolání proti platebnímu výměru; 7.5.2015 odvolání postoupeno na Odvolací fin.ředitelství v Brně; 19.8.2015 Rozhodnutí o odvolání - zamítnuto; 2.9.2015 doručen platební výměr na penále ve výši 924,-- Kč; 23.9.2015 podána žádost o prominutí penále ; 30.1.2017 Rozhodnutí o prominutí daně (penále) - zamítnuto 
</t>
    </r>
    <r>
      <rPr>
        <b/>
        <sz val="16"/>
        <rFont val="Calibri"/>
        <family val="2"/>
        <charset val="238"/>
        <scheme val="minor"/>
      </rPr>
      <t>KONEČNÝ STAV - ODVOD A PENÁLE UHRAZENO, PROMINUTÍ ZAMÍTNUTO</t>
    </r>
  </si>
  <si>
    <r>
      <t xml:space="preserve">28.7.2016 MV předalo podnět na ÚOHS, 8.8.2016 ÚOHS žádost o zaslání dokumentace, 10.8.2016 odeslána na ÚOHS dokumentace, 18.8.2016 sdělení ÚOHS, že se nebude podnětem zabývat
</t>
    </r>
    <r>
      <rPr>
        <b/>
        <sz val="16"/>
        <rFont val="Calibri"/>
        <family val="2"/>
        <charset val="238"/>
        <scheme val="minor"/>
      </rPr>
      <t>ÚOHS -</t>
    </r>
    <r>
      <rPr>
        <sz val="11"/>
        <rFont val="Calibri"/>
        <family val="2"/>
        <charset val="238"/>
        <scheme val="minor"/>
      </rPr>
      <t xml:space="preserve"> </t>
    </r>
    <r>
      <rPr>
        <b/>
        <sz val="16"/>
        <rFont val="Calibri"/>
        <family val="2"/>
        <charset val="238"/>
        <scheme val="minor"/>
      </rPr>
      <t>BEZ ZJIŠTĚNÍ</t>
    </r>
  </si>
  <si>
    <r>
      <t xml:space="preserve">27.11.2015 odeslána dokumentace na ÚOHS; 16.12.2015 Výsledek šetření ÚOHS - neshledal důvody pro zahájení správního řízení
</t>
    </r>
    <r>
      <rPr>
        <b/>
        <sz val="16"/>
        <rFont val="Calibri"/>
        <family val="2"/>
        <charset val="238"/>
        <scheme val="minor"/>
      </rPr>
      <t>ÚOHS - BEZ ZJIŠTĚNÍ</t>
    </r>
  </si>
  <si>
    <r>
      <t xml:space="preserve">24.6.2015 zasláno vyjádření a dokumentace na ÚOHS; 30.10.2015 Oznámení ÚOHS - neshledal důvody pro zahájení správního řízení
</t>
    </r>
    <r>
      <rPr>
        <b/>
        <sz val="16"/>
        <rFont val="Calibri"/>
        <family val="2"/>
        <charset val="238"/>
        <scheme val="minor"/>
      </rPr>
      <t xml:space="preserve">ÚOHS </t>
    </r>
    <r>
      <rPr>
        <sz val="11"/>
        <rFont val="Calibri"/>
        <family val="2"/>
        <charset val="238"/>
        <scheme val="minor"/>
      </rPr>
      <t xml:space="preserve">- </t>
    </r>
    <r>
      <rPr>
        <b/>
        <sz val="16"/>
        <rFont val="Calibri"/>
        <family val="2"/>
        <charset val="238"/>
        <scheme val="minor"/>
      </rPr>
      <t>BEZ ZJIŠTĚNÍ</t>
    </r>
  </si>
  <si>
    <r>
      <t xml:space="preserve">ÚOHS neshledal důvod pro zahájení správního řízení 
</t>
    </r>
    <r>
      <rPr>
        <b/>
        <sz val="16"/>
        <color theme="1"/>
        <rFont val="Calibri"/>
        <family val="2"/>
        <charset val="238"/>
        <scheme val="minor"/>
      </rPr>
      <t>ÚOHS -</t>
    </r>
    <r>
      <rPr>
        <sz val="11"/>
        <color theme="1"/>
        <rFont val="Calibri"/>
        <family val="2"/>
        <charset val="238"/>
        <scheme val="minor"/>
      </rPr>
      <t xml:space="preserve"> </t>
    </r>
    <r>
      <rPr>
        <b/>
        <sz val="16"/>
        <color theme="1"/>
        <rFont val="Calibri"/>
        <family val="2"/>
        <charset val="238"/>
        <scheme val="minor"/>
      </rPr>
      <t>BEZ ZJIŠTĚNÍ</t>
    </r>
  </si>
  <si>
    <r>
      <t xml:space="preserve">27.2.2014 odesláno odvolání proti platebnímu výměru; 14.5.2015 Rozhodnutí o odvolání, částečně vyhověno - sníženo na 940,-- Kč; 18.6.2015 uhrazeno penále ve výši 885,-- Kč;  23.9.2015 podána žádost o prominutí penále; 21.2.2017 Rozhodnutí o prominutí daně (penále) zamítá se 
</t>
    </r>
    <r>
      <rPr>
        <b/>
        <sz val="16"/>
        <rFont val="Calibri"/>
        <family val="2"/>
        <charset val="238"/>
        <scheme val="minor"/>
      </rPr>
      <t>KONEČNÝ STAV - ODVOD A PENÁLE UHRAZENO, PROMINUTÍ ZAMÍTNUTO</t>
    </r>
  </si>
  <si>
    <r>
      <t xml:space="preserve">8.12.2014 ukončena veřejnosprávní kontrola -  námitkám v plném rozsahu bylo vyhověno;
Jedná se o konečnou výši finančního postihu dle aktuálně známých a předložených informací pracovní skupině. V současné době již další kroky obrany nebudou uplatňovány.
</t>
    </r>
    <r>
      <rPr>
        <b/>
        <sz val="16"/>
        <color theme="1"/>
        <rFont val="Calibri"/>
        <family val="2"/>
        <charset val="238"/>
        <scheme val="minor"/>
      </rPr>
      <t>KONEČNÝ STAV - POSTIH ZRUŠEN</t>
    </r>
  </si>
  <si>
    <r>
      <t xml:space="preserve">7.8.2014 - Oznámení o nesrovnalosti a předání věci správci daně - z MŠMT; 
25.4.2016 - Oznámení z MŠMT, trvá na nesrovnalosti a věc předá opětovně na FÚ
</t>
    </r>
    <r>
      <rPr>
        <b/>
        <sz val="16"/>
        <rFont val="Calibri"/>
        <family val="2"/>
        <charset val="238"/>
        <scheme val="minor"/>
      </rPr>
      <t>MŠMT ŘEŠI S FINANČNÍM ÚŘADEM</t>
    </r>
  </si>
  <si>
    <r>
      <t xml:space="preserve">oznámení o udělení korekce z 22.9.2014; rozhodnutí o námitkách ze dne 5.12.2014 - neakceptovány; 30.5.2015 MŽP zaslalo podnět na FÚ (upřesnění částky);
čekáme na vyúčtování projektu
</t>
    </r>
    <r>
      <rPr>
        <b/>
        <sz val="16"/>
        <rFont val="Calibri"/>
        <family val="2"/>
        <charset val="238"/>
        <scheme val="minor"/>
      </rPr>
      <t>MŽP ŘEŠÍ S FINANČNÍM ÚŘADEM</t>
    </r>
  </si>
  <si>
    <r>
      <t xml:space="preserve">4.11.2014 ukončena veřejnosprávní kontrola - námitky zamítnuty; přesun do nezpůsobilých výdajů; ukončený projekt - vyúčtování ZKK 66/02/16;
aktuálně zjištěná celková částka neuznatelných výdajů již předložena ve vyúčtování ZKK;
25.1.2017 ÚRR oznámení o krácení způsobilých výdajů
</t>
    </r>
    <r>
      <rPr>
        <b/>
        <sz val="16"/>
        <color theme="1"/>
        <rFont val="Calibri"/>
        <family val="2"/>
        <charset val="238"/>
        <scheme val="minor"/>
      </rPr>
      <t>MOŽNÝ SPOR Z VEŘEJNOPRÁVNÍ SMLOUVY PRO PENĚŽITÉ PLNĚNÍ</t>
    </r>
  </si>
  <si>
    <r>
      <t xml:space="preserve">10.11.2014 ukončena veřejnosprávní kontrola - námitkám částečně vyhověno; projekt byl finančně ukončen k 22.10.2015; APDM vyúčtovala projekt v ZKK č. 217/06/16 ze dne 9.6.2016;
Jedná se o konečnou výši finančního postihu dle aktuálně známých a předložených informací pracovní skupině. V současné době již další kroky obrany nebudou uplatňovány.
25.1.2017 ÚRR oznámení o krácení způsobilých výdajů
</t>
    </r>
    <r>
      <rPr>
        <b/>
        <sz val="16"/>
        <color theme="1"/>
        <rFont val="Calibri"/>
        <family val="2"/>
        <charset val="238"/>
        <scheme val="minor"/>
      </rPr>
      <t>MOŽNÝ SPOR Z VEŘEJNOPRÁVNÍ SMLOUVY PRO PENĚŽITÉ PLNĚNÍ</t>
    </r>
  </si>
  <si>
    <r>
      <t xml:space="preserve">1.3.2016 výzva ÚOHS k zaslání dokumentace k VZ01 "Zavedení datových skladů" a vyjádřit se k podnětu;
9.3.2016 KK se vyjádřil k podnětu a zaslal dokumentaci na ÚOHS;
7.4.2016 KK obdržel z ÚOHS výsledek šetření podnětu - bez zjištění
</t>
    </r>
    <r>
      <rPr>
        <b/>
        <sz val="16"/>
        <rFont val="Calibri"/>
        <family val="2"/>
        <charset val="238"/>
        <scheme val="minor"/>
      </rPr>
      <t>ÚOHS -</t>
    </r>
    <r>
      <rPr>
        <sz val="11"/>
        <rFont val="Calibri"/>
        <family val="2"/>
        <charset val="238"/>
        <scheme val="minor"/>
      </rPr>
      <t xml:space="preserve"> </t>
    </r>
    <r>
      <rPr>
        <b/>
        <sz val="16"/>
        <rFont val="Calibri"/>
        <family val="2"/>
        <charset val="238"/>
        <scheme val="minor"/>
      </rPr>
      <t>BEZ ZJIŠTĚNÍ</t>
    </r>
  </si>
  <si>
    <r>
      <t xml:space="preserve">4.11.2014 ukončena veřejnosprávní kontrola - námitkám v plném rozsahu vyhověno;
vyúčtování projektu ZK 473/12/15 ze dne 3.12.2015
</t>
    </r>
    <r>
      <rPr>
        <b/>
        <sz val="16"/>
        <color theme="1"/>
        <rFont val="Calibri"/>
        <family val="2"/>
        <charset val="238"/>
        <scheme val="minor"/>
      </rPr>
      <t>KONEČNÝ STAV - POSTIH ZRUŠEN</t>
    </r>
  </si>
  <si>
    <r>
      <t xml:space="preserve">23.11.2014 ukončena veřejnosprávní kontrola - bez zjištění; v 1/2015 MPSV podalo podnět na ÚOHS; 16.6.2015 ÚOHS  Rozhodnutí o pokutě 15.000,-- Kč; 29.6.2015 dle rozhodnutí vedení kraje se rozklad podávat nebude;
vyúčtování projektu  ZK 76/02/16 ze dne 25.2.2016;
Jedná se o konečnou výši finančního postihu dle aktuálně známých a předložených informací pracovní skupině. V současné době již další kroky obrany nebudou uplatňovány.
</t>
    </r>
    <r>
      <rPr>
        <b/>
        <sz val="16"/>
        <rFont val="Calibri"/>
        <family val="2"/>
        <charset val="238"/>
        <scheme val="minor"/>
      </rPr>
      <t>KONEČNÝ STAV - POKUTA UHRAZENA</t>
    </r>
  </si>
  <si>
    <r>
      <t xml:space="preserve">datum úhrady 2/2014
</t>
    </r>
    <r>
      <rPr>
        <b/>
        <sz val="16"/>
        <color theme="1"/>
        <rFont val="Calibri"/>
        <family val="2"/>
        <charset val="238"/>
        <scheme val="minor"/>
      </rPr>
      <t>KONEČNÝ STAV - ODVOD UHRAZEN</t>
    </r>
  </si>
  <si>
    <r>
      <t xml:space="preserve">datum úhrady 2/2014;
27.8.2015 částečně prominuté penále ve výši 67.949,-- Kč
</t>
    </r>
    <r>
      <rPr>
        <b/>
        <sz val="16"/>
        <color theme="1"/>
        <rFont val="Calibri"/>
        <family val="2"/>
        <charset val="238"/>
        <scheme val="minor"/>
      </rPr>
      <t>KONEČNÝ STAV - ČÁSTEČNĚ PROMINUTÉ PENÁLE UHRAZENO</t>
    </r>
  </si>
  <si>
    <r>
      <t xml:space="preserve">datum úhrady 12/2013
</t>
    </r>
    <r>
      <rPr>
        <b/>
        <sz val="16"/>
        <color theme="1"/>
        <rFont val="Calibri"/>
        <family val="2"/>
        <charset val="238"/>
        <scheme val="minor"/>
      </rPr>
      <t>KONEČNÝ STAV - ODVOD UHRAZEN</t>
    </r>
  </si>
  <si>
    <r>
      <t xml:space="preserve">datum úhrady 1/2014; 
27.8.2015 částečně prominuté penále ve výši 10.635,-- Kč
</t>
    </r>
    <r>
      <rPr>
        <b/>
        <sz val="16"/>
        <color theme="1"/>
        <rFont val="Calibri"/>
        <family val="2"/>
        <charset val="238"/>
        <scheme val="minor"/>
      </rPr>
      <t>KONEČNÝ STAV - ČÁSTEČNĚ PROMINUTÉ PENÁLE UHRAZENO</t>
    </r>
  </si>
  <si>
    <r>
      <t xml:space="preserve">6.5.2015 výsledek administrativní kontroly; 13.10.2015 zahájena VSK; 16.10.2015 Protokol o kontrole; 2.11.2015  KK podal námitky proti zjištěním; 9.11.2015 námitky byly ÚRR zamítnuty;
Jedná se o konečnou výši finančního postihu dle aktuálně známých a předložených informací pracovní skupině. V současné době již další kroky obrany nebudou uplatňovány.
</t>
    </r>
    <r>
      <rPr>
        <b/>
        <sz val="16"/>
        <color theme="1"/>
        <rFont val="Calibri"/>
        <family val="2"/>
        <charset val="238"/>
        <scheme val="minor"/>
      </rPr>
      <t>KONEČNÝ STAV - ZKRÁCENÍ DOTACE</t>
    </r>
  </si>
  <si>
    <r>
      <t xml:space="preserve">18.3.2016 z ÚRR č.j. RRSZ 3612/2016 Oznámení o zahájení kontroly;
23.3.2016 z ÚRR č.j. RRSZ 3756/2016 Protokol o kontrole
</t>
    </r>
    <r>
      <rPr>
        <b/>
        <sz val="16"/>
        <color theme="1"/>
        <rFont val="Calibri"/>
        <family val="2"/>
        <charset val="238"/>
        <scheme val="minor"/>
      </rPr>
      <t>KONEČNÝ STAV - ZKRÁCENÍ DOTACE</t>
    </r>
  </si>
  <si>
    <r>
      <t xml:space="preserve">16.6.2015 doručen protokol o kontrole; 7.7.2015 podány námitky; 31.7.2015
MPSV zamítlo námitky; 29.7.2015
podána závěrečná ŽoP; 28.8.2015 proběhla ze strany CRR kontrola na místě, bez nálezu a projekt byl postoupen MPSV k závěrečné kontrole;
čekáme na vyúčtování projektu
Projekt fyzicky i administrativně ukončen, MPSV vydalo Závěrečné vyhodnocení akce, dne 27.6.2016 ukončen finančně
</t>
    </r>
    <r>
      <rPr>
        <b/>
        <sz val="16"/>
        <color theme="1"/>
        <rFont val="Calibri"/>
        <family val="2"/>
        <charset val="238"/>
        <scheme val="minor"/>
      </rPr>
      <t>ČEKÁME NA VYÚČTOVÁNÍ PROJEKTU</t>
    </r>
    <r>
      <rPr>
        <sz val="11"/>
        <color theme="1"/>
        <rFont val="Calibri"/>
        <family val="2"/>
        <charset val="238"/>
        <scheme val="minor"/>
      </rPr>
      <t xml:space="preserve">
</t>
    </r>
  </si>
  <si>
    <r>
      <t xml:space="preserve">30.7 .2015 prozatím doručeno pouze Stanovisko ÚRR s uvedením pochybení a výše finanční opravy (5 % z VZ část 4,5 telemetrické systémy);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</si>
  <si>
    <r>
      <t xml:space="preserve">30.7 .2015 prozatím doručeno pouze Stanovisko ÚRR s uvedením pochybení a výše finanční opravy (5 % z VZ část 9,10,11 funduskamera  a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</si>
  <si>
    <r>
      <t xml:space="preserve">30.7 .2015 prozatím doručeno pouze Stanovisko ÚRR s uvedením pochybení a výše finanční opravy (10 % z VZ část  12 rentgeny);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r>
      <rPr>
        <sz val="11"/>
        <color theme="1"/>
        <rFont val="Calibri"/>
        <family val="2"/>
        <charset val="238"/>
        <scheme val="minor"/>
      </rPr>
      <t xml:space="preserve">
</t>
    </r>
  </si>
  <si>
    <r>
      <t xml:space="preserve">30.7 .2015 prozatím doručeno pouze Stanovisko ÚRR s uvedením pochybení a výše finanční opravy (5 % z VZ část 13,14,15 akutní péče);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r>
      <rPr>
        <sz val="11"/>
        <color theme="1"/>
        <rFont val="Calibri"/>
        <family val="2"/>
        <charset val="238"/>
        <scheme val="minor"/>
      </rPr>
      <t xml:space="preserve">
</t>
    </r>
  </si>
  <si>
    <r>
      <t xml:space="preserve">30.7 .2015 prozatím doručeno pouze Stanovisko ÚRR s uvedením pochybení a výše finanční opravy (5 % z VZ část 16 CT); 1.10.2015 vyjádření z ÚRR - neakceptovali podané námitky; 20.1.2016 Protokol o kontrole č.j.RRSZ 853/2016 - 4.2.2016 KK podal námitky proti kontrolním zjištěním;
2.3.2016 ÚRR prodloužilo lhůtu pro vyřízení námitek do 11.3.2016;
7.3.2016 - vyřízení námitek č.j. RRSZ 3082/2016 - zamítnuto;
vyúčtování v ZKK 8.9.2016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</si>
  <si>
    <r>
      <t xml:space="preserve">20.1.2016 Protokol o kontrole č.j.RRSZ 853/2016 - 4.2.2016  KK podal námitky proti kontrolním zjištěním;
2.3.2016 ÚRR prodloužilo lhůtu pro vyřízení námitek do 11.3.2016;
7.3.2016 - vyřízení námitek č.j. RRSZ 3082/2016 - zamítnuto;
vyúčtování v ZKK 8.9.2016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</si>
  <si>
    <r>
      <t xml:space="preserve">7.9.2016 žádost ÚOHS k zaslání dokumentace (u VZ - Akutní péče); 15.9.2016 zaslané dokumenty a stanovisko; 27. 9.2019 Oznámení z ÚOHS bez zjištění
</t>
    </r>
    <r>
      <rPr>
        <b/>
        <sz val="16"/>
        <rFont val="Calibri"/>
        <family val="2"/>
        <charset val="238"/>
        <scheme val="minor"/>
      </rPr>
      <t>ÚOHS -</t>
    </r>
    <r>
      <rPr>
        <sz val="11"/>
        <rFont val="Calibri"/>
        <family val="2"/>
        <charset val="238"/>
        <scheme val="minor"/>
      </rPr>
      <t xml:space="preserve"> </t>
    </r>
    <r>
      <rPr>
        <b/>
        <sz val="16"/>
        <rFont val="Calibri"/>
        <family val="2"/>
        <charset val="238"/>
        <scheme val="minor"/>
      </rPr>
      <t>BEZ ZJIŠTĚNÍ</t>
    </r>
  </si>
  <si>
    <r>
      <t xml:space="preserve">13.7.2016 žádost ÚOHS u VZ - rentgeny o zaslání dokumentace, KK dne 13.7.2016 dokumentaci zaslal a 19.7.2016 ÚOHS - bez zjištění
</t>
    </r>
    <r>
      <rPr>
        <b/>
        <sz val="16"/>
        <color theme="1"/>
        <rFont val="Calibri"/>
        <family val="2"/>
        <charset val="238"/>
        <scheme val="minor"/>
      </rPr>
      <t>ÚOHS - BEZ ZJIŠTĚNÍ</t>
    </r>
  </si>
  <si>
    <r>
      <t xml:space="preserve">8.7.2015 doručen Protokol z VSK; 23.7.2015 podány námitky; 5.8.2015 námitkám částečně vyhověno; 13.11.2015 Protokol o kontrole ŽoP II.etapa - bez zjištění;
aktuálně prověřujeme skutečnou výši nezpůsobilých výdajů v souvislosti s vyúčtováním projektu;
31.1.2017 ÚRR Oznámení o krácení způsobilých výdajů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</si>
  <si>
    <r>
      <t xml:space="preserve">10.9.2015 doručen Protokol z VSK; do 24.9.2015 odeslány námitky proti kontrolním zjištěním; 13.10.2015 námitky ÚRR zamítnul
30.1.2017 ÚRR Oznámení o krácení způsobilých výdajů
</t>
    </r>
    <r>
      <rPr>
        <b/>
        <sz val="16"/>
        <color theme="1"/>
        <rFont val="Calibri"/>
        <family val="2"/>
        <charset val="238"/>
        <scheme val="minor"/>
      </rPr>
      <t>MOŽNÝ SPOR Z VEŘEJNOPRÁVNÍ SMLOUVY PRO PENĚŽITÉ PLNĚNÍ</t>
    </r>
  </si>
  <si>
    <r>
      <t xml:space="preserve">8.2.2016 Protokol o kontrole interim se ŽoP za 2.etapu, č.j. RRSZ 1740/2016 - 23.2.2016  KK podal námitky proti kontrolním zjištěním;
7.3.2016 - vyřízení námitek č.j. RRSZ 3147/2016 - zamítnuto;
čekáme na vyúčtování;
30.1.2017 ÚRR Oznámení o krácení způsobilých výdajů
</t>
    </r>
    <r>
      <rPr>
        <b/>
        <sz val="16"/>
        <color theme="1"/>
        <rFont val="Calibri"/>
        <family val="2"/>
        <charset val="238"/>
        <scheme val="minor"/>
      </rPr>
      <t>MOŽNÝ SPOR Z VEŘEJNOPRÁVNÍ SMLOUVY PRO PENĚŽITÉ PLNĚNÍ</t>
    </r>
    <r>
      <rPr>
        <sz val="11"/>
        <color theme="1"/>
        <rFont val="Calibri"/>
        <family val="2"/>
        <charset val="238"/>
        <scheme val="minor"/>
      </rPr>
      <t xml:space="preserve">
</t>
    </r>
  </si>
  <si>
    <r>
      <t xml:space="preserve">4.10.2016 ÚOHS žádost o zaslání dokumentace do 10.10.2016; 7.10.2016 žádost na ÚOHS o prodloužení termínu do 13.10.2016;
12.10.2016 odeslána dokumentace a vyjádření na ÚOHS;
1.11.2016 Sdělení výsledku šetření z ÚOHS - bez zjištění
</t>
    </r>
    <r>
      <rPr>
        <b/>
        <sz val="16"/>
        <color theme="1"/>
        <rFont val="Calibri"/>
        <family val="2"/>
        <charset val="238"/>
        <scheme val="minor"/>
      </rPr>
      <t>ÚOHS -</t>
    </r>
    <r>
      <rPr>
        <sz val="11"/>
        <color theme="1"/>
        <rFont val="Calibri"/>
        <family val="2"/>
        <charset val="238"/>
        <scheme val="minor"/>
      </rPr>
      <t xml:space="preserve"> </t>
    </r>
    <r>
      <rPr>
        <b/>
        <sz val="16"/>
        <color theme="1"/>
        <rFont val="Calibri"/>
        <family val="2"/>
        <charset val="238"/>
        <scheme val="minor"/>
      </rPr>
      <t>BEZ ZJIŠTĚNÍ</t>
    </r>
  </si>
  <si>
    <r>
      <t xml:space="preserve">22.2.2016 Návrh zprávy o auditu operace z MF, 3.3.2016 KK zaslalo stanovisko, že s návrhem souhlasí; 14.4.2016 Zpráva o auditu operace z MF; dle vyúčtování v ZKK celková kurzová ztráta 40.274,50 Kč, další neuznatelné výdaje v projektu nebyly identifikovány
</t>
    </r>
    <r>
      <rPr>
        <b/>
        <sz val="16"/>
        <color theme="1"/>
        <rFont val="Calibri"/>
        <family val="2"/>
        <charset val="238"/>
        <scheme val="minor"/>
      </rPr>
      <t>KONEČNÝ STAV - ZKRÁCENÍ DOTACE</t>
    </r>
    <r>
      <rPr>
        <sz val="11"/>
        <color theme="1"/>
        <rFont val="Calibri"/>
        <family val="2"/>
        <charset val="238"/>
        <scheme val="minor"/>
      </rPr>
      <t xml:space="preserve">
</t>
    </r>
  </si>
  <si>
    <r>
      <t xml:space="preserve">RK 1001/09/15 a ZK 411/10/15 - zdůvodnění nezpůsobilých výdajů
</t>
    </r>
    <r>
      <rPr>
        <b/>
        <sz val="16"/>
        <color theme="1"/>
        <rFont val="Calibri"/>
        <family val="2"/>
        <charset val="238"/>
        <scheme val="minor"/>
      </rPr>
      <t>KONEČNÝ STAV - NEZPUSOBILÉ VÝDAJE ZDUVODNĚNY</t>
    </r>
  </si>
  <si>
    <r>
      <t xml:space="preserve">RK 1000/09/15 a ZK 410/10/15 - zdůvodnění nezpůsobilých výdajů - kurzová ztráta;
Jedná se o konečnou výši finančního postihu dle aktuálně známých a předložených informací pracovní skupině. V současné době již další kroky obrany nebudou uplatňovány.
</t>
    </r>
    <r>
      <rPr>
        <b/>
        <sz val="16"/>
        <color theme="1"/>
        <rFont val="Calibri"/>
        <family val="2"/>
        <charset val="238"/>
        <scheme val="minor"/>
      </rPr>
      <t>KONEČNÝ STAV - NEZPUSOBILÉ VÝDAJE ZDUVODNĚNY</t>
    </r>
  </si>
  <si>
    <r>
      <t xml:space="preserve">krácena ŽoP příjemci grantového projektu nikoli KK, KK vystavil platební výměr firmě LB plán, s.r.o., příjemce se odvolal k MF, rizikem je, že MF sníží nebo zruší odvod a po té KK bude muset uhradit výdaje příjemci
</t>
    </r>
    <r>
      <rPr>
        <b/>
        <sz val="16"/>
        <color theme="1"/>
        <rFont val="Calibri"/>
        <family val="2"/>
        <charset val="238"/>
        <scheme val="minor"/>
      </rPr>
      <t>ODVOLÁNÍ U MF</t>
    </r>
  </si>
  <si>
    <r>
      <t xml:space="preserve">krácena ŽoP příjemci grantového projektu nikoli KK, KK vystavil platební výměr firmě FM Consulting, s.r.o., příjemce se odvolal k MF, rizikem je, že MF sníží nebo zruší odvod a po té KK bude muset uhradit výdaje příjemci;
</t>
    </r>
    <r>
      <rPr>
        <b/>
        <sz val="16"/>
        <color theme="1"/>
        <rFont val="Calibri"/>
        <family val="2"/>
        <charset val="238"/>
        <scheme val="minor"/>
      </rPr>
      <t>ODVOLÁNÍ U MF</t>
    </r>
  </si>
  <si>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t>
    </r>
    <r>
      <rPr>
        <b/>
        <sz val="16"/>
        <color theme="1"/>
        <rFont val="Calibri"/>
        <family val="2"/>
        <charset val="238"/>
        <scheme val="minor"/>
      </rPr>
      <t>OČEKÁVÁME</t>
    </r>
    <r>
      <rPr>
        <sz val="11"/>
        <color theme="1"/>
        <rFont val="Calibri"/>
        <family val="2"/>
        <charset val="238"/>
        <scheme val="minor"/>
      </rPr>
      <t xml:space="preserve"> </t>
    </r>
    <r>
      <rPr>
        <b/>
        <sz val="16"/>
        <color theme="1"/>
        <rFont val="Calibri"/>
        <family val="2"/>
        <charset val="238"/>
        <scheme val="minor"/>
      </rPr>
      <t>DAŇOVÉ ŘÍZENÍ</t>
    </r>
  </si>
  <si>
    <r>
      <t xml:space="preserve">1.9.2016 z MF Oznámení o auditu operace
13.12.2015 Návrh zprávy o auditu operace;
22.12.2016 Stanovisko k Návrhu zprávy o auditu operace;26.12.2016 Zpráva o auditu operace; 25.1.2017 Výzvy k vrácení dotace dotčené nesrovnalostí; dle rozhodnutí RKK dne 6.2.2017 č. usnesení 185/02/17 jsme výzvy neuhradili
</t>
    </r>
    <r>
      <rPr>
        <b/>
        <sz val="16"/>
        <color theme="1"/>
        <rFont val="Calibri"/>
        <family val="2"/>
        <charset val="238"/>
        <scheme val="minor"/>
      </rPr>
      <t>OČEKÁVÁME</t>
    </r>
    <r>
      <rPr>
        <sz val="11"/>
        <color theme="1"/>
        <rFont val="Calibri"/>
        <family val="2"/>
        <charset val="238"/>
        <scheme val="minor"/>
      </rPr>
      <t xml:space="preserve"> </t>
    </r>
    <r>
      <rPr>
        <b/>
        <sz val="16"/>
        <color theme="1"/>
        <rFont val="Calibri"/>
        <family val="2"/>
        <charset val="238"/>
        <scheme val="minor"/>
      </rPr>
      <t>DAŇOVÉ ŘÍZENÍ</t>
    </r>
  </si>
  <si>
    <r>
      <t xml:space="preserve">Dne 21.3.2016 obdrželo Gymnázium a obchodní akademie Mariánské Lázně Protokol o výsledku veřejnosprávní kontroly od MŠMT. Proti protokolu podány námitky, námitkám nevyhověno - potvrzena korekce dotace.
30.6.2016 dorazila výzva k navrácení dotace, splatnost je 30 dnů ode dne doručení, dne 19.7.2016 fin.prostř. odeslány škole k úhradě, jsou analyzovány možnosti dalšího postupu
Dne 14.7.2016 škola provedla vratku dotace dle výzvy;
Jedná se o konečnou výši finančního postihu dle aktuálně známých a předložených informací pracovní skupině. V současné době již další kroky obrany nebudou uplatňovány.
</t>
    </r>
    <r>
      <rPr>
        <b/>
        <sz val="11"/>
        <color theme="1"/>
        <rFont val="Calibri"/>
        <family val="2"/>
        <charset val="238"/>
        <scheme val="minor"/>
      </rPr>
      <t>KONEČNÝ STAV - VZHLEDEM K CHARAKTERU POCHYBENÍ ROZHODLA RKK O NEUPLATNĚNÍ OBRANY</t>
    </r>
  </si>
  <si>
    <t>ÚOHS předána dokumentace k přezkoumání veřejné zakázky
část 8 - Centrifuga (certifikát v nabídce vítězného uchazeče doložen v angl. Jazyce, zákon předepisuje český jazyk)</t>
  </si>
  <si>
    <t>registrační číslo</t>
  </si>
  <si>
    <t>obdržené výzvy</t>
  </si>
  <si>
    <t>rozdíl</t>
  </si>
  <si>
    <t>PO5</t>
  </si>
  <si>
    <t>PO6</t>
  </si>
  <si>
    <t>PO7</t>
  </si>
  <si>
    <t>PO13</t>
  </si>
  <si>
    <t>PO14</t>
  </si>
  <si>
    <t>PO15</t>
  </si>
  <si>
    <t>Výstavba kooperační sítě v oblasti automatizace za účelem zvýšení ekonomickétechnické úrovněv sasko-české oblasti podpory - AKONA</t>
  </si>
  <si>
    <t>Srovnání očekávných výzev a obdržených výzev KSÚS, p.o. za neodečtení příjmů z výzisků</t>
  </si>
  <si>
    <t>očekávaná výzvy</t>
  </si>
  <si>
    <r>
      <t xml:space="preserve">14.10.2014 oznámení MŠMT o zkrácení dotace; 4.11.2014 podány námitky; 21.11.2014 a 21.1.2015 doručeny stanoviska k námitkám - zamítnuto; 
13.7.2015 Protokol  č. 47/2015-400; 27.7.2015 podány námitky; 9.9.2015 doručeno vyřízení námitek, ve kterém je stanovená sankce nižší, a to 109.136,60 Kč; očekáváme zahájení daňového řízení a stanovení konečné částky sankce; 
13.10.2015 ÚOHS neshledal důvody pro zahájení správního řízení;
18.5.2016 Protokol o ústním jednání a Rozhodnutí o stanovení lhůty k vyjádření do 27.5.2016 - sankce ve výši 109.136,60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prodloužení lhůty o odvolání do 9.7.2017
</t>
    </r>
    <r>
      <rPr>
        <b/>
        <sz val="16"/>
        <color theme="1"/>
        <rFont val="Calibri"/>
        <family val="2"/>
        <charset val="238"/>
        <scheme val="minor"/>
      </rPr>
      <t>ODVOLÁNÍ U ODVOLACÍHO FIN.ŘED.
ŽÁDOST O PROMINUTÍ ODVODU A DOSUD NEVYM.PENÁLE U GEN.FIN.ŘED.</t>
    </r>
  </si>
  <si>
    <r>
      <t xml:space="preserve">23.10.2015 - Protokol o kontrole č. 1182/15/442 z OSSZ 
9.2.2016 z MŠMT - oznámení o předání hlášení nesrovnalostí na FÚ KK - nezpůsobilý výdaj a současně nesrovnalost - 17.073,10 Kč - mylná platba;  FÚ špatně spočítal, dopočítáno 13,-Kč;
2.3.2016 Protokol o ústním jednání z FÚ KK - žádost o předložení dokladů do 18.3.2016;
4.3.2016 KK odeslal na FÚ požadované doklady
18.5.2016 Protokol o ústním jednání a Rozhodnutí o stanovení lhůty k vyjádření do 27.5.2016 - sankce ve výši 17.087,40 Kč,
27.5.2016 posláno vyjádření k rozhodnutí
12.7.2016 Zpráva o daňové kontrole, 13.7.2016 KK obdržel PV ve výši 107.291,-Kč a 18.934,-Kč, do 12.8.2016 bude KK podávat odvolání, dále podá i žádosti o prominutí odvodu a penále; 9.8.2016 podáno na FÚ odvolání; 17.10.2016 z FÚ postoupeno odvolání Odvolacímu fin.řed. v Brně;
19.11.2016 na FÚ žádost o prominutí odvodu a dosud nevyměřeného penále; 21.12.2016 FÚ postoupení žádostí na Gen.fin.řed., 14.3.2017 proldoužení lhůty o odvolání do 9.7.2017
</t>
    </r>
    <r>
      <rPr>
        <b/>
        <sz val="16"/>
        <rFont val="Calibri"/>
        <family val="2"/>
        <charset val="238"/>
        <scheme val="minor"/>
      </rPr>
      <t>ODVOLÁNÍ U ODVOLACÍHO FIN.ŘED.
ŽÁDOST O PROMINUTÍ ODVODU A DOSUD NEVYM.PENÁLE U GEN.FIN.ŘED.</t>
    </r>
  </si>
  <si>
    <r>
      <t xml:space="preserve">24.10.2016 doručena zpráva o auditu operace. V auditovaném období nezjištěny nezp. výdaje. Mimo období zjištěny výzisky neodečtené od zp. výdajů ve výši 397.500,- bez DPH, tedy 480.975,- s DPH. Pro případné vymáhání by muselo být zahájeno daňové řízení.
6.3.2017 vystavil ÚRR výzvu k vrácení 337 874,99 Kč za neodečtené výzisky za prodej vyfrézovaného materiálu a dřevin
</t>
    </r>
    <r>
      <rPr>
        <b/>
        <sz val="11"/>
        <color theme="1"/>
        <rFont val="Calibri"/>
        <family val="2"/>
        <charset val="238"/>
        <scheme val="minor"/>
      </rPr>
      <t>OČEKÁVÁME ZAHÁJENÍ DAŇOVÉHO ŘÍZENÍ A VYSTAVENÍ PLATEBNÍCH VÝMĚRŮ</t>
    </r>
  </si>
  <si>
    <r>
      <t xml:space="preserve">6.12.2016 doručena Zpráva o auditu operace ROPSZ/2016/O/014 ze dne 30.11.2016, auditované prostředky byly ve výši 21.681.118,90. V auditovaném období nevyčísleny nové finanční opravy. Mimo období zjištěny výzisky neodečtené od způsobilých výdajů ve výši 44.293,75 Kč bez DPH, pro případné vymáhání by muselo být zahájeno daňové řízení.
6.3.2017 vystavil ÚRR výzvu k vrácení 37 649,68 Kč za neodečtené výzisky za prodej vyfrézovaného materiálu a dřevin
</t>
    </r>
    <r>
      <rPr>
        <b/>
        <sz val="11"/>
        <color theme="1"/>
        <rFont val="Calibri"/>
        <family val="2"/>
        <charset val="238"/>
        <scheme val="minor"/>
      </rPr>
      <t>OČEKÁVÁME ZAHÁJENÍ DAŇOVÉHO ŘÍZENÍ A VYSTAVENÍ PLATEBNÍCH VÝMĚRŮ</t>
    </r>
  </si>
  <si>
    <r>
      <t xml:space="preserve">26.7.2016 doručena KSUS Zpráva o auditu operace - zjištění jiný peněžní příjem - prodej vyfrézovaného asfaltu - pro AO bez finanční opravy (nespadá do audit.období), avšak výzva ŘO o prošetření v dalších etapách;
prozatím šetření ani daňové řízení nezahájeno
6.3.2017 výzva k vrácení dotace v celkové výši 259.239,57 Kč za projekt
</t>
    </r>
    <r>
      <rPr>
        <b/>
        <sz val="11"/>
        <color theme="1"/>
        <rFont val="Calibri"/>
        <family val="2"/>
        <charset val="238"/>
        <scheme val="minor"/>
      </rPr>
      <t>OČEKÁVÁME ZAHÁJENÍ DAŇOVÉHO ŘÍZENÍ A VYSTAVENÍ PLATEBNÍCH VÝMĚRŮ</t>
    </r>
  </si>
  <si>
    <r>
      <t xml:space="preserve">20.10.2015 zjištění jiný peněžní příjem - prodej vyfrézovaného asfaltu a dřevní hmoty - pro AO bez finanční opravy (nespadá do audit.období), avšak výzva ŘO o prošetření v dalších etapách;
prozatím šetření ani daňové řízení nezahájeno
6.3.2017 výzva k vrácení dotace v celkové výši 186.679,77 Kč za projekt
</t>
    </r>
    <r>
      <rPr>
        <b/>
        <sz val="11"/>
        <color theme="1"/>
        <rFont val="Calibri"/>
        <family val="2"/>
        <charset val="238"/>
        <scheme val="minor"/>
      </rPr>
      <t>OČEKÁVÁME VÝZVU K UHRAZENÍ, PŘÍPADNĚ ZAHÁJENÍ DAŇOVÉHO ŘÍZENÍ A VYSTAVENÍ PLATEBNÍCH VÝMĚRŮ</t>
    </r>
  </si>
  <si>
    <r>
      <t xml:space="preserve">16.4.2015 doručen Návrh zprávy o auditu; 26.6.2015 zasláno na MF ČR stanovisko k návrhu zprávy
1.9.2015 Zpráva z AO - jiný peněžní příjem potvrzen
šetření ani daňové řízení nebylo prozatím zahájeno
6.3.2017 výzva k vrácení dotace v celkové výši 751.432,90 Kč za projekt
</t>
    </r>
    <r>
      <rPr>
        <b/>
        <sz val="11"/>
        <rFont val="Calibri"/>
        <family val="2"/>
        <charset val="238"/>
        <scheme val="minor"/>
      </rPr>
      <t>OČEKÁVÁME VÝZVU K UHRAZENÍ, PŘÍPADNĚ ZAHÁJENÍ DAŇOVÉHO ŘÍZENÍ A VYSTAVENÍ PLATEBNÍCH VÝMĚRŮ</t>
    </r>
  </si>
  <si>
    <r>
      <t xml:space="preserve">26.9.2016 doručeno oznámení o zahájení správního řízení ÚOHS-S0625/2016/VZ-39109/2016/542/JVo za VZ část 1 "Lůžka a anesteziologie" a část 2 "Ohřevy"
výši možných sankcí nelze předvídat
6.10.2016 odeslala KKN stanovisko k zahájenému správnímu řízení
16.11.2016 doručeno rozhodnutí o správní pokutě ve výši 30.000,-
1.12.2016 odeslán rozklad
9.1.2017 sdělení ÚOHS o tom, že rozklad nebyl podán, neboť podání nebylo elektronicky podepsáno
13.1.2017 doručena informace, že pokuta byla v termínu uhrazena
18.1.2017 odeslány námitky proti postupu ÚOHS
3.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17.2.2017 KKN podala proti usnesení o nepřípustnosti žádosti a zastavení řízení rozklad
9.3.2017 zamítl předseda ÚOHS stížnost proti postupu ÚOHS
9.3.2017 KKN podala žalobu na ochranu před nezákoným zásahem
</t>
    </r>
    <r>
      <rPr>
        <b/>
        <sz val="11"/>
        <color theme="1"/>
        <rFont val="Calibri"/>
        <family val="2"/>
        <charset val="238"/>
        <scheme val="minor"/>
      </rPr>
      <t>OČEKÁVÁME ROZHODNUTÍ O ROZKLADU, BUDE PODÁNA ŽALOBA NA OCHRANU PŘED NEOPRÁVNĚNÝM ZÁSAHEM ÚOHS</t>
    </r>
  </si>
  <si>
    <r>
      <t xml:space="preserve">dne 1.9.2016 doručena žádost o zaslání dokumentace k VZ pro části 7, nejpozději do dne 8.9.2016
dne 30.9.2016 doručeno oznámení o zahájení správního řízení č.j. ÚOHS-S0635/2016/VZ-39900/2016/551/OPa za VZ část 7 - Endoskopie a vrtačky, stanovisko odesláno 10.10.2016
dne 11.11.2016 doručeno rozhodnutí o udělení správní pokuty ve výši 60.000,-
24.11.2016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b/>
        <sz val="11"/>
        <color theme="1"/>
        <rFont val="Calibri"/>
        <family val="2"/>
        <charset val="238"/>
        <scheme val="minor"/>
      </rPr>
      <t>OČEKÁVÁME ROZHODNUTÍ O ROZKLADU, BUDE PODÁNA ŽALOBA NA OCHRANU PŘED NEOPRÁVNĚNÝM ZÁSAHEM ÚOHS</t>
    </r>
  </si>
  <si>
    <r>
      <t xml:space="preserve">dne 7.9.2016 doručena žádost o zaslání dokumentace k VZ pro část 10, nejpozději do 7 kalendářních dnů (dokumentace zaslána dne 14.9.2016)
dne 27.9.2016 doručeno oznámení o zahájení správního řízení č.j. ÚOHS-S0631/2016/VZ-39565/2016/553/JDI za VZ část 10 - Mikrobiologie, stanovisko odesláno 12.10.2016
dne 9.11.2016 doručeno rozhodnutí o správní pokutě ve výši 100.000,-
24.11.2016 odeslán rozklad proti rozhodnutí o pokutě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b/>
        <sz val="11"/>
        <color theme="1"/>
        <rFont val="Calibri"/>
        <family val="2"/>
        <charset val="238"/>
        <scheme val="minor"/>
      </rPr>
      <t>OČEKÁVÁME ROZHODNUTÍ O ROZKLADU, BUDE PODÁNA ŽALOBA NA OCHRANU PŘED NEOPRÁVNĚNÝM ZÁSAHEM ÚOHS</t>
    </r>
  </si>
  <si>
    <r>
      <t xml:space="preserve">dne 23.9.2016 doručena žádost o zaslání protokolů k VZ pro část 14, nejpozději do dne 27.9.2016
dne 30.9.2016 doručeno oznámení o zahájení správního řízení č.j. ÚOHS-S0638/2016/VZ-40019/2016/551/SBe za VZ část 14 - Inkubátory a vyhřívané lůžko, stanovisko odesláno 10.10.2016
dne 14.11.2016 doručeno rozhodnutí o správní pokutě ve výši 10.000,-
30.11.2016 odeslán rozklad
11.1.2017 sdělení ÚOHS o tom, že rozklad nebyl podán, neboť podání nebylo elektronicky podepsáno
13.1.2017 doručena informace, že pokuta byla v termínu uhrazena
18.1.2017 odeslány námitky proti postupu ÚOHS 
8. 2. 2017 bylo doručeno usnesení ÚOHS podle kterého úřad podanou námitku proti nepřijetí rozkladu vyhodnotil jako žádost a dále jako stížnost. Následně úřad žádost označil  jako zjevně právně nepřípustnou a řízení zastavil. Stížnost předal příslušným osobám k vyřízení
21.2.2017 KKN podala proti usnesení o nepřípustnosti žádosti a zastavení řízení rozklad
9.3.2017 zamítl předseda ÚOHS stížnost proti postupu ÚOHS
9.3.2017 KKN podala žalobu na ochranu před nezákoným zásahem
</t>
    </r>
    <r>
      <rPr>
        <b/>
        <sz val="11"/>
        <color theme="1"/>
        <rFont val="Calibri"/>
        <family val="2"/>
        <charset val="238"/>
        <scheme val="minor"/>
      </rPr>
      <t>OČEKÁVÁME ROZHODNUTÍ O ROZKLADU, BUDE PODÁNA ŽALOBA NA OCHRANU PŘED NEOPRÁVNĚNÝM ZÁSAHEM ÚOHS</t>
    </r>
  </si>
  <si>
    <t>III/21047 Modernizace silnice Nejdek - Pernink 
CZ.1.09/3.1.00/67.01111</t>
  </si>
  <si>
    <r>
      <t xml:space="preserve">7.11.2014 ukončena veřejnosprávní kontrola - námitkám bylo částečně vyhověno
celkové navržené krácení 55.230,45 Kč (částka z dotace), ale příjemce 24.684,00 Kč nečerpal a u druhého pochybení bylo zkráceno pouze 6.582,40 Kč, zbytek příjemce sám převedl do nezpůsobilých výdajů.
11.4.2016 zahájen spor pro nepeněžité plnění
2.11.2016 rozhodnutí MFČR ve sporu pro nepeněžité plnění ve prospěch KSÚS
15.11.2016 ÚRR naplnil rozhodnutí MFČR a zaslal KSÚS oznámení a odůvodnění provedených krácení
</t>
    </r>
    <r>
      <rPr>
        <b/>
        <sz val="11"/>
        <color theme="1"/>
        <rFont val="Calibri"/>
        <family val="2"/>
        <charset val="238"/>
        <scheme val="minor"/>
      </rPr>
      <t>PŘÍPRAVA NÁVRHU NA SPOR Z VEŘEJNOPRÁVNÍ SMLOUVY PRO PENĚŽITÉ PLNĚNÍ</t>
    </r>
  </si>
  <si>
    <t>Oblast zacílení projektu</t>
  </si>
  <si>
    <t>sl.12</t>
  </si>
  <si>
    <t>sl.13 (sl. 14 + sl.15)</t>
  </si>
  <si>
    <t>sl.15</t>
  </si>
  <si>
    <t>sl.16 (sl.13/sl.12)</t>
  </si>
  <si>
    <t>sl.17 (sl. 13/sl.7)</t>
  </si>
  <si>
    <t>sl.18</t>
  </si>
  <si>
    <t>kultura</t>
  </si>
  <si>
    <t>doprava</t>
  </si>
  <si>
    <t>školství</t>
  </si>
  <si>
    <t>lidské zdroje</t>
  </si>
  <si>
    <t>sociální oblast</t>
  </si>
  <si>
    <t>životní prostředí</t>
  </si>
  <si>
    <t>informatika</t>
  </si>
  <si>
    <t>technická pomoc</t>
  </si>
  <si>
    <t>zdravotnictví</t>
  </si>
  <si>
    <r>
      <t xml:space="preserve">25.7.2014 schválená poskytovatelem závěrečná zpráva;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 ve výši 17.228,-Kč a 3.041,-Kč, KK  podal na FÚ odvolání  6.1.2017; z FÚ dne 22.3.2017 postoupení odvolání Odvolacímu fin.řed.
</t>
    </r>
    <r>
      <rPr>
        <b/>
        <sz val="16"/>
        <rFont val="Calibri"/>
        <family val="2"/>
        <charset val="238"/>
        <scheme val="minor"/>
      </rPr>
      <t>ODVOLÁNÍ PROTI PV NA FINANČNÍM ÚŘADU</t>
    </r>
  </si>
  <si>
    <r>
      <t xml:space="preserve">25.7.2014 schválená poskytovatelem závěrečná zpráva; 15.6.2015 zahájení auditu operace MF ČR;  30.6.2015 zahájení daňového řízení; 30.7.2015 doručen návrh Zprávy o auditu; 7.8.2015 odesláno stanovisko KK; 15.9.2015 konečná Zpráva o auditu, ve které je stanovena sankce nižší, stanovení konečné částky sankce vzejde z daňového řízení;
30.6.2015 zahájení daňového řízení; 10.3.2016 Výzva z FÚ KK k prokázání skutečností;
14.3.2016 KK odeslal na FÚ KK důkazní prostředky 
12.7.2016 FÚ zaslal Protokol o ústním jednání a Rozhodnutí o stanovení lhůty k vyjádření do 9.8.2016;
5.8.2016 Vyjádření k protokolu
28.11.2016 FÚ Zpráva o daňové kontrole, očekáváme zahájení daňového řízení;
7.12.2016 Platební výměry ve výši 347.809,-Kč a 1.970.915,-Kč, KK podal na FÚ 6.1.2017 odvolání; z FÚ dne 22.3.2017 postoupení odvolání Odvolacímu fin.řed.
</t>
    </r>
    <r>
      <rPr>
        <b/>
        <sz val="16"/>
        <rFont val="Calibri"/>
        <family val="2"/>
        <charset val="238"/>
        <scheme val="minor"/>
      </rPr>
      <t>ODVOLÁNÍ PROTI PV NA FINANČNÍM ÚŘADU</t>
    </r>
  </si>
  <si>
    <r>
      <t xml:space="preserve">6.2.2014 ukončena veřejnosprávní kontrola - rozhodnutím o námitkách prominuto 75 %; očekáváme zahájení daňového řízení;
1.7.2016 - MPSV potvrzení nesrovnalosti, MV předá podnět na ÚOHS a FÚ;
28.7.2016 MV předalo podnět na ÚOHS a FÚ;
8.8.2016 ÚOHS žádost o předložení smlouvy;
10.8.2016 odeslána smlouva na ÚOHS;
18.8.2016 sdělení ÚOHS, že se podnětem nebude zabývat;
1.9.2016 FÚ Protokol o ústním jednání, dodat podklady do 23.9.2016; dne 22.9.2016 předány doklady na FÚ; 24.3.2017 z FÚ Protokol o ústním jednání, vyjádřit se do 13.4.2017
</t>
    </r>
    <r>
      <rPr>
        <b/>
        <sz val="16"/>
        <rFont val="Calibri"/>
        <family val="2"/>
        <charset val="238"/>
        <scheme val="minor"/>
      </rPr>
      <t>OČEKÁVÁME</t>
    </r>
    <r>
      <rPr>
        <sz val="11"/>
        <rFont val="Calibri"/>
        <family val="2"/>
        <charset val="238"/>
        <scheme val="minor"/>
      </rPr>
      <t xml:space="preserve"> </t>
    </r>
    <r>
      <rPr>
        <b/>
        <sz val="16"/>
        <rFont val="Calibri"/>
        <family val="2"/>
        <charset val="238"/>
        <scheme val="minor"/>
      </rPr>
      <t>VYSTAVENÍ PLATEBNÍHO VÝMĚRU</t>
    </r>
  </si>
  <si>
    <r>
      <t xml:space="preserve">14.12.2015 doručena Zpráva o auditu operace za II. etapu projektu, MF ČR navrhlo nezpůsobilé výdaje a předalo zprávu ÚRR, k pochybením uvedeno, že ovlivňují i certifikované výdaje I.etapy projektu, 
21.1.2016 ÚRR doručil Výzvy k vrácení dotace dle § 22 odst. 6 zák. 250/2000 Sb., tj. nejedná se o daňové řízení, výzvy z důvodu předpokladu chybně stanovených částek nebyly uhrazeny, očekáváme zahájení daňového řízení, kde je možné se proti stanoveným nesrovnalostem bránit
Dne 20.8.2016 bylo ISŠTE doručeno oznámení o zahájení daňového řízení, do 19.9.2016 zašle ISŠTE k dané věci stanovisko
19.9.2016 odesláno stanovisko k daňovému řízení
1.11.2016 ISŠTE obdržela výzvu k doplnění informací do daňového řízení, se lhůtou 15 pracovních dní
9.11.2016 ISŠTE odeslala žádost o prodloužení lhůty pro doplnění informací, které bylo dne 16.11.2016. Lhůta byla prodloužena do 30.12.2016
22.12.2016 odeslána doplnění k daňovému řízení
16.3.2017 vystaven platební výměr č.3/2017 na 823.671,- Kč za zjištění č.2 ze zprávy o auditu
</t>
    </r>
    <r>
      <rPr>
        <b/>
        <sz val="11"/>
        <color theme="1"/>
        <rFont val="Calibri"/>
        <family val="2"/>
        <charset val="238"/>
        <scheme val="minor"/>
      </rPr>
      <t>OČEKÁVÁME VYDÁNÍ PLATEBNÍCH VÝMĚRŮ PRO DALŠÍ ZJIŠTĚNÍ; PŘIPRAVUJEME ODVOLÁNÍ PROTI PLATEBNÍMU VÝMĚRU Č.3/2017</t>
    </r>
  </si>
  <si>
    <r>
      <t xml:space="preserve">FÚ odvod - datum úhrady 7/2013, FÚ penále - datum úhrady 7/2013, FÚ úrok z posečkání za odvod a penále - datum úhrady 9/2013, FÚ odvod - doplatek - datum úhrady 8/2013
</t>
    </r>
    <r>
      <rPr>
        <b/>
        <sz val="11"/>
        <color theme="1"/>
        <rFont val="Calibri"/>
        <family val="2"/>
        <charset val="238"/>
        <scheme val="minor"/>
      </rPr>
      <t xml:space="preserve">KONEČNÝ STAV - PROTI KRÁCENÍ NEJSOU JIŽ ŽÁDNÉ MOŽNOSTI OBRANY
</t>
    </r>
    <r>
      <rPr>
        <sz val="11"/>
        <color theme="1"/>
        <rFont val="Calibri"/>
        <family val="2"/>
        <charset val="238"/>
        <scheme val="minor"/>
      </rPr>
      <t xml:space="preserve">18.1.2017 doručeno usnesení o zamítnutí odvolání ve věci rozsudku nad osobami, které se dopustili podvodu při realizaci tohoto a dalších projektů. Kromě trestů odnětí svobody jim byl uložen trest náhrady škody. Vzhledem k tomu, že výše soudem uznané náhrady v trestním řízení je podle ISŠ Cheb nižší, než reálná způsobená škoda, odkázal Vrchní soud školu na občanskoprávní spor. Ředitel školy Mgr. Bc. Mašek nyní vede konzultace s právní kanceláří ohledně zvažovaného občanskoprávní řízení.
</t>
    </r>
    <r>
      <rPr>
        <b/>
        <sz val="11"/>
        <color theme="1"/>
        <rFont val="Calibri"/>
        <family val="2"/>
        <charset val="238"/>
        <scheme val="minor"/>
      </rPr>
      <t>PROBÍHAJÍ KONZULTACE MEZI ŘEDITELEM ŠKOLY A PRÁVNÍ KANCELÁŘÍ O ZAHÁJENÍ OBČANSKOPRÁVNÍHO SPORU</t>
    </r>
  </si>
  <si>
    <r>
      <t xml:space="preserve">ÚOHS 29.12.2014 zamítnul rozklad, rozhodnutí o pokutě nabylo právní moci, pokuta uhrazena 23.2.2015; 24.2.2015 podaná správní žaloba na Krajský soud v Brně
24.6.2015 doručeno stanovisko žalované strany; 8.7. 2015 byla odeslána replika na Krajský soud v Brně
30.6.2016 doručen rozsudek Krajského soudu v  Brně o zamítnutí správní žaloby; RKK rozhodla, že kasační stížnost nebude podána
</t>
    </r>
    <r>
      <rPr>
        <b/>
        <sz val="11"/>
        <color theme="1"/>
        <rFont val="Calibri"/>
        <family val="2"/>
        <charset val="238"/>
        <scheme val="minor"/>
      </rPr>
      <t>KONEČNÝ STAV - ULOŽENÁ POKUTA JE DEFINITIVNÍ
OLP a KŽÚ VYHODNOCUJE ZÁVAZEK SPOLEČNOSTI VEŘEJNÉ ZAKÁZKY S.R.O., NÉST PŘÍPADNÝ POSTIH ZPŮSOBENÝ NESPRÁVNÝM POSTUPEM PŘI REALIZACI ZADAVATELSKÝCH ČINNOSTÍ VE SMYSLU ZÁKONA Č. 137/2006 Sb.</t>
    </r>
  </si>
  <si>
    <t>Financování asistentů pedagoga pro děti, žáky a studenty se zdravotním postižením a pro děti, žáky a studenty se sociálním znevýhodněním na rok 2014 - modul B</t>
  </si>
  <si>
    <t>podpora škol, které realizují inkluzivní vzdělávání žáků se znevýhodněním v roce 2014</t>
  </si>
  <si>
    <t>Rozvojový program MŠMT</t>
  </si>
  <si>
    <t>ve lhůtě do 30 dnů nevrátil DS na účet MŠMT finanční prostředky, které příslušná právnická osoba vrátila do rozpočtu KK</t>
  </si>
  <si>
    <t>27.2.2017 Protokol o ústním jednání z FÚ; dne 13.3.2017 podáno stanovisko</t>
  </si>
  <si>
    <t>FÚ
odvod za porušení rozp.kázně</t>
  </si>
  <si>
    <r>
      <t xml:space="preserve">Informace o projektu a udělené sankci byly předány pracovní skupině pro řešení finančních postihů 7. 3. 2017. Podle dostupných informací se škola proti krácení nebránila, pouze k připomínkám k monitorovací zprávě ve které poskytovatel dotace konstatoval porušení pravidel pro veřejnou zakázku zaslala své vyjádření.
</t>
    </r>
    <r>
      <rPr>
        <b/>
        <sz val="11"/>
        <color theme="1"/>
        <rFont val="Calibri"/>
        <family val="2"/>
        <charset val="238"/>
        <scheme val="minor"/>
      </rPr>
      <t>KONEČNÝ STAV - PROTI KRÁCENÍ JIŽ NENÍ PŘÍPUSTNÁ DALŠÍ OBRANA. VYÚČTOVÁNÍ PROJEKTU PROVEDENO MATERIÁLY č. RK 312/03/14 ze dne 24. 3. 2014 a v ZKK usnesením č. ZK 121/04/14 ze dne 24. 4. 2014</t>
    </r>
  </si>
  <si>
    <r>
      <t xml:space="preserve">zjištění ze Zprávy z auditu operace č. IOP/2014/o/037 z 22.12.2014; v 8/2015 podnět z MPSV na FÚ - zahájení daňového řízení; 4.11.2015 Protokol o ústním jednání; 24.11.2015 Karlovarský kraj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Odvolacímu fin.řed. v Brně; schv.usn.č.RK 146/02/16;
3.10.2016 Odvolací finanční ředitelství v Brně prodloužení lhůty pro vyřízení odvolání do 26.2.2017; 7.10.2016 odeslána na FÚ žádost o prominutí odvodu a dosud nevym. penále; 8.11.2016 FÚ vyrozumění o postoupení na Gener.fin.ředit.; 27.2.2017 Rozhodnutí o odvolání - zamítá se, odvod uhrazen dne 13.3.2017; podání správní žaloby do 28.4.2017
</t>
    </r>
    <r>
      <rPr>
        <b/>
        <sz val="16"/>
        <color theme="1"/>
        <rFont val="Calibri"/>
        <family val="2"/>
        <charset val="238"/>
        <scheme val="minor"/>
      </rPr>
      <t>ŽÁDOST O PROMINUTÍ ODVODU A DOSUD NEVYM.PENÁLE NA GENER.FIN.ŘED.</t>
    </r>
  </si>
  <si>
    <t>Sankce ve výši 25 % hodnoty veřejné zakázky "Dodávka automatizačního systému včetně učebních plánů" za pochybení při zadávacím řízení na tuto veřejnou zakázku - zadavatel byl povinen vyloučit všechny uchazeče, místo toho je vyzval k doplnění svých nabidek (doložení podepsaného návrhu smlouvy)</t>
  </si>
  <si>
    <t>1. 7. 2010 - 30. 6. 2013</t>
  </si>
  <si>
    <t>xxx</t>
  </si>
  <si>
    <r>
      <t xml:space="preserve">14.9.2016 doručena Zpráva o auditu operace ROPSZ/2016/O/012 ze dne 31.8.2016, auditované prostředky byly ve výši 171.293.570,94, identifikované NV ve výši 134.201,25 ( z toho 29.221,50 za neprovedené korekce za VŘ 003 a VŘ 004 a 104.979,75 za výzisky)
6.3.2017 vystavil ÚRR výzvu k vrácení 393 222,74 Kč za neodečtené výzisky za prodej vyfrézovaného materiálu a dřevin
</t>
    </r>
    <r>
      <rPr>
        <b/>
        <sz val="11"/>
        <color theme="1"/>
        <rFont val="Calibri"/>
        <family val="2"/>
        <charset val="238"/>
        <scheme val="minor"/>
      </rPr>
      <t>OČEKÁVÁME ZAHÁJENÍ DAŇOVÉHO ŘÍZENÍ A VYSTAVENÍ PLATEBNÍCH VÝMĚRŮ</t>
    </r>
  </si>
  <si>
    <t xml:space="preserve">neponížení požadovaných nákladů o výzisky z prodeje vyfrézovaného materiálu
neprovedené korekce ŘO za VŘ 004
</t>
  </si>
  <si>
    <r>
      <t xml:space="preserve">6.12.2016 doručena Zpráva o auditu operace ROPSZ/2016/O/020 ze dne 30.11.2016, auditované prostředky byly ve výši 132.428.457,27 (z toho 3.872,- za neprovedenou korekci za VŘ 004 a 357.635,25)
6.3.2017 vystavil ÚRR výzvu k vrácení 393 222,74 Kč za neodečtené výzisky za prodej vyfrézovaného materiálu a dřevin
</t>
    </r>
    <r>
      <rPr>
        <b/>
        <sz val="11"/>
        <color theme="1"/>
        <rFont val="Calibri"/>
        <family val="2"/>
        <charset val="238"/>
        <scheme val="minor"/>
      </rPr>
      <t>OČEKÁVÁME ZAHÁJENÍ DAŇOVÉHO ŘÍZENÍ A VYSTAVENÍ PLATEBNÍCH VÝMĚRŮ</t>
    </r>
  </si>
  <si>
    <t>sl. 13 - nejedná se o součet sl. 14 a sl. 15, neboť u projektu PO_03 byl uhrazen odvod (sl. 14) ve vyšší částce, než je aktuální výše zjištěného pochybení (sl. 13), očekáváme vratku vratitelného přeplatku - z důvodu transparentnosti poskytovaných dat uvedeny veškeré údaje a částky</t>
  </si>
  <si>
    <t>k PO_03 - obdobně viz poznámka výše (sl. 13 není součtem sl. 14 a sl. 15)</t>
  </si>
  <si>
    <r>
      <rPr>
        <b/>
        <sz val="22"/>
        <rFont val="Calibri"/>
        <family val="2"/>
        <charset val="238"/>
        <scheme val="minor"/>
      </rPr>
      <t>Přehled</t>
    </r>
    <r>
      <rPr>
        <b/>
        <sz val="22"/>
        <color theme="1"/>
        <rFont val="Calibri"/>
        <family val="2"/>
        <charset val="238"/>
        <scheme val="minor"/>
      </rPr>
      <t xml:space="preserve"> finančních postihů u projektů financovaných z prostředků EU včetně jiných zdrojů - Karlovarský kraj</t>
    </r>
  </si>
  <si>
    <r>
      <rPr>
        <b/>
        <sz val="22"/>
        <rFont val="Calibri"/>
        <family val="2"/>
        <charset val="238"/>
        <scheme val="minor"/>
      </rPr>
      <t>Přehled</t>
    </r>
    <r>
      <rPr>
        <b/>
        <sz val="22"/>
        <color theme="1"/>
        <rFont val="Calibri"/>
        <family val="2"/>
        <charset val="238"/>
        <scheme val="minor"/>
      </rPr>
      <t xml:space="preserve"> finančních postihů u projektů financovaných z prostředků EU včetně jiných zdrojů - příspěvkové organizace a KKN a.s.</t>
    </r>
  </si>
  <si>
    <t>Přehled finančních postihů (odvodů, korekcí a pokut) u projektů spolufinancovaných z EU včetně jiných zdrojů od roku 2008</t>
  </si>
  <si>
    <t>porušení zásady rovného zacházení, diskriminace, změnu v zadávacím řízení, kdy původně bylo požadováno ISO 9001, ale během ZŘ bylo od požadavku upuštěno, - technický kvalifikační předpoklad  zkušenosti s aplikací beetaggy, které v té době ještě nebyly na trhu rozšířené, dále požadavek na autorství publikací týkající se území národních a evropských geoparků a zkušenost s jednou zakázkou obdobného charakteru na území některého geoparku 
dvojí financování akce ve výši 272.160,00 Kč</t>
  </si>
  <si>
    <r>
      <t xml:space="preserve">pracovní skupině pro finanční postihy poskytnuty informace až při vyúčtování projektu, aktuálně zjišťován podíl administrátora dotace na pochybení a důvody dalších pochybení, zpracovávání závěrečného vyúčtování projektu
</t>
    </r>
    <r>
      <rPr>
        <b/>
        <sz val="11"/>
        <color theme="1"/>
        <rFont val="Calibri"/>
        <family val="2"/>
        <charset val="238"/>
        <scheme val="minor"/>
      </rPr>
      <t>KONEČNÝ STAV - PROTI KRÁCENÍ JIŽ NENÍ PŘÍPUSNÁ DALŠÍ OBRANA, ODBOR KULTURY PŘIPRAVUJE VYÚČTOVÁNÍ PROJEKTU PRO RKK A ZKK, kde bude navržen rovněž způsob řešení nezpůsobilých výdajů</t>
    </r>
  </si>
  <si>
    <r>
      <t xml:space="preserve">12.8.2010 ukončena veřejnosprávní kontrola - námitkám nebylo vyhověno;
11.5.2012 oznámení MMR ČR o provedení korekce; 
projekt není dosud  finančně vypořádán, </t>
    </r>
    <r>
      <rPr>
        <b/>
        <sz val="11"/>
        <color theme="1"/>
        <rFont val="Calibri"/>
        <family val="2"/>
        <charset val="238"/>
        <scheme val="minor"/>
      </rPr>
      <t>výše nezpůsobilých výdajů navýšena dle vyúčtování projektu o další výdaje krácené mimo VSK</t>
    </r>
    <r>
      <rPr>
        <sz val="11"/>
        <color theme="1"/>
        <rFont val="Calibri"/>
        <family val="2"/>
        <charset val="238"/>
        <scheme val="minor"/>
      </rPr>
      <t xml:space="preserve"> (chybně proplacené výdaje apod.)
Pracovní skupina pro finanční postihy se o navýšení nezpůsobilých výdajů dověděla až po při vyúčtování projektu
</t>
    </r>
    <r>
      <rPr>
        <b/>
        <sz val="11"/>
        <color theme="1"/>
        <rFont val="Calibri"/>
        <family val="2"/>
        <charset val="238"/>
        <scheme val="minor"/>
      </rPr>
      <t>KONEČNÝ STAV - PROTI KRÁCENÍ JIŽ NENÍ PŘÍPUSNÁ DALŠÍ OBRANA, ODBOR ŠKOLSTVÍ PŘIPRAVUJE VYÚČTOVÁNÍ PROJEKTU PRO RKK A ZKK, kde bude navržen rovněž způsob řešení nezpůsobilých výdajů</t>
    </r>
  </si>
  <si>
    <t>pochybení v 5 veřejných zakázkách -porušení zásady transparentnosti  - nedodržení lhůty pro podání nabídek; porušení zásady rovného zacházení; porušení zásady nediskriminace - nehodnotitelné kritérium;
krácení nákladů na drobnou administrativu
krácení části výdajů, které škola nikdy nenárokovala</t>
  </si>
  <si>
    <t>Česko – bavorský geopark - zpřístupnění dolu Jeroným v Čisté - vstupní objekt dolu Jeroným 
CZ.1.09/4.1.00/71.01170</t>
  </si>
  <si>
    <r>
      <t xml:space="preserve">platební výměry doručeny 10/2013;
6.11.2013 podaná odvolání proti platebním výměrům; 
odvod uhrazen 4.11.2013
dne 9.6.2016 doručeno rozhodnutí MFČR o odvolání proti PV č.19/2013 a č.20/2013; MFČR snížilo odvod u těchto dvou PV na 25%. Díky rozhodnutí o částečném prominutí odvodu 10/2013 je aktuální výše odvodu ve výši 6,25% původně vyměřeného důvodu. 
ÚRR je povinen vrátit 33.160.392,00 Kč na účet školy - 
21.6.2016 ISŠTE podala žádost o vratku vratitelného přeplatku - prozatím správce daně částku nevrátil
26.7.2016 ÚRR informoval ISŠTE o tom, že si k věci vyžádal stanovisko právní a stanovisko MFČR
dne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Dne 13.11.2016  podána žádost o vratku výdajů za PV 21/2013 ve výši 379.400,- Kč včetně úroků
Dne 6. 12. 2016 ÚRR částečně uhradil vratku za zrušené PV 21/2013 a PV 22/2013, vratka je nedoplacena o 1,39 Kč
</t>
    </r>
    <r>
      <rPr>
        <b/>
        <sz val="11"/>
        <color theme="1"/>
        <rFont val="Calibri"/>
        <family val="2"/>
        <charset val="238"/>
        <scheme val="minor"/>
      </rPr>
      <t xml:space="preserve">OČEKÁVÁNO ROZHODNUTÍ MINISTERSTVA FINANCÍ  OHLEDNĚ POVINOSTI POSKYTOVATELE DOTACE PROVÉST VRATKU VE VÝŠI 33.160.392,- KČ + ÚROKY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</si>
</sst>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13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i/>
      <sz val="11"/>
      <color theme="1"/>
      <name val="Calibri"/>
      <family val="2"/>
      <charset val="238"/>
      <scheme val="minor"/>
    </font>
    <font>
      <b/>
      <sz val="11"/>
      <color theme="1"/>
      <name val="Calibri"/>
      <family val="2"/>
      <scheme val="minor"/>
    </font>
    <font>
      <sz val="11"/>
      <color rgb="FF0070C0"/>
      <name val="Calibri"/>
      <family val="2"/>
      <charset val="238"/>
      <scheme val="minor"/>
    </font>
    <font>
      <sz val="11"/>
      <color rgb="FF0070C0"/>
      <name val="Calibri"/>
      <family val="2"/>
      <scheme val="minor"/>
    </font>
    <font>
      <sz val="11"/>
      <name val="Calibri"/>
      <family val="2"/>
      <scheme val="minor"/>
    </font>
    <font>
      <sz val="11"/>
      <color indexed="8"/>
      <name val="Calibri"/>
      <family val="2"/>
    </font>
    <font>
      <sz val="10"/>
      <name val="Arial CE"/>
      <charset val="238"/>
    </font>
    <font>
      <sz val="10"/>
      <name val="Arial"/>
      <family val="2"/>
      <charset val="238"/>
    </font>
    <font>
      <sz val="11"/>
      <name val="Calibri"/>
      <family val="2"/>
      <charset val="238"/>
      <scheme val="minor"/>
    </font>
    <font>
      <sz val="11"/>
      <color rgb="FF00B050"/>
      <name val="Calibri"/>
      <family val="2"/>
      <charset val="238"/>
      <scheme val="minor"/>
    </font>
    <font>
      <b/>
      <sz val="11"/>
      <color rgb="FFFF0000"/>
      <name val="Calibri"/>
      <family val="2"/>
      <charset val="238"/>
      <scheme val="minor"/>
    </font>
    <font>
      <b/>
      <sz val="11"/>
      <name val="Calibri"/>
      <family val="2"/>
      <scheme val="minor"/>
    </font>
    <font>
      <b/>
      <sz val="11"/>
      <color rgb="FF00B050"/>
      <name val="Calibri"/>
      <family val="2"/>
      <charset val="238"/>
      <scheme val="minor"/>
    </font>
    <font>
      <sz val="11"/>
      <color rgb="FFFF0000"/>
      <name val="Calibri"/>
      <family val="2"/>
      <scheme val="minor"/>
    </font>
    <font>
      <b/>
      <sz val="11"/>
      <name val="Calibri"/>
      <family val="2"/>
      <charset val="238"/>
      <scheme val="minor"/>
    </font>
    <font>
      <b/>
      <sz val="22"/>
      <color theme="1"/>
      <name val="Calibri"/>
      <family val="2"/>
      <charset val="238"/>
      <scheme val="minor"/>
    </font>
    <font>
      <b/>
      <sz val="22"/>
      <name val="Calibri"/>
      <family val="2"/>
      <charset val="238"/>
      <scheme val="minor"/>
    </font>
    <font>
      <sz val="12"/>
      <color theme="1"/>
      <name val="Calibri"/>
      <family val="2"/>
      <charset val="238"/>
      <scheme val="minor"/>
    </font>
    <font>
      <sz val="14"/>
      <color theme="1"/>
      <name val="Calibri"/>
      <family val="2"/>
      <scheme val="minor"/>
    </font>
    <font>
      <b/>
      <sz val="10"/>
      <color theme="1"/>
      <name val="Calibri"/>
      <family val="2"/>
      <charset val="238"/>
      <scheme val="minor"/>
    </font>
    <font>
      <sz val="10"/>
      <color theme="1"/>
      <name val="Calibri"/>
      <family val="2"/>
      <charset val="238"/>
      <scheme val="minor"/>
    </font>
    <font>
      <b/>
      <sz val="11"/>
      <color rgb="FF7030A0"/>
      <name val="Calibri"/>
      <family val="2"/>
      <charset val="238"/>
      <scheme val="minor"/>
    </font>
    <font>
      <sz val="11"/>
      <color rgb="FF7030A0"/>
      <name val="Calibri"/>
      <family val="2"/>
      <charset val="238"/>
      <scheme val="minor"/>
    </font>
    <font>
      <i/>
      <sz val="11"/>
      <color theme="1"/>
      <name val="Calibri"/>
      <family val="2"/>
      <charset val="238"/>
      <scheme val="minor"/>
    </font>
    <font>
      <i/>
      <sz val="10"/>
      <color theme="1"/>
      <name val="Calibri"/>
      <family val="2"/>
      <charset val="238"/>
      <scheme val="minor"/>
    </font>
    <font>
      <b/>
      <i/>
      <sz val="10"/>
      <color theme="1"/>
      <name val="Calibri"/>
      <family val="2"/>
      <charset val="238"/>
      <scheme val="minor"/>
    </font>
    <font>
      <b/>
      <sz val="12"/>
      <color theme="1"/>
      <name val="Calibri"/>
      <family val="2"/>
      <charset val="238"/>
      <scheme val="minor"/>
    </font>
    <font>
      <sz val="12"/>
      <color rgb="FF0070C0"/>
      <name val="Calibri"/>
      <family val="2"/>
      <charset val="238"/>
      <scheme val="minor"/>
    </font>
    <font>
      <sz val="12"/>
      <color rgb="FF00B050"/>
      <name val="Calibri"/>
      <family val="2"/>
      <charset val="238"/>
      <scheme val="minor"/>
    </font>
    <font>
      <sz val="12"/>
      <color rgb="FF7030A0"/>
      <name val="Calibri"/>
      <family val="2"/>
      <charset val="238"/>
      <scheme val="minor"/>
    </font>
    <font>
      <b/>
      <i/>
      <sz val="12"/>
      <color theme="1"/>
      <name val="Calibri"/>
      <family val="2"/>
      <charset val="238"/>
      <scheme val="minor"/>
    </font>
    <font>
      <i/>
      <sz val="12"/>
      <name val="Calibri"/>
      <family val="2"/>
      <charset val="238"/>
      <scheme val="minor"/>
    </font>
    <font>
      <b/>
      <sz val="12"/>
      <name val="Calibri"/>
      <family val="2"/>
      <charset val="238"/>
      <scheme val="minor"/>
    </font>
    <font>
      <b/>
      <sz val="12"/>
      <color rgb="FF00B050"/>
      <name val="Calibri"/>
      <family val="2"/>
      <charset val="238"/>
      <scheme val="minor"/>
    </font>
    <font>
      <b/>
      <sz val="12"/>
      <color rgb="FF7030A0"/>
      <name val="Calibri"/>
      <family val="2"/>
      <charset val="238"/>
      <scheme val="minor"/>
    </font>
    <font>
      <b/>
      <sz val="18"/>
      <color theme="1"/>
      <name val="Calibri"/>
      <family val="2"/>
      <charset val="238"/>
      <scheme val="minor"/>
    </font>
    <font>
      <b/>
      <sz val="20"/>
      <color theme="1"/>
      <name val="Calibri"/>
      <family val="2"/>
      <charset val="238"/>
      <scheme val="minor"/>
    </font>
    <font>
      <sz val="12"/>
      <color theme="1"/>
      <name val="Calibri"/>
      <family val="2"/>
      <scheme val="minor"/>
    </font>
    <font>
      <b/>
      <sz val="12"/>
      <color theme="1"/>
      <name val="Calibri"/>
      <family val="2"/>
      <scheme val="minor"/>
    </font>
    <font>
      <sz val="11"/>
      <color rgb="FFFF0000"/>
      <name val="Calibri"/>
      <family val="2"/>
      <charset val="238"/>
      <scheme val="minor"/>
    </font>
    <font>
      <sz val="11"/>
      <color theme="7"/>
      <name val="Calibri"/>
      <family val="2"/>
      <charset val="238"/>
      <scheme val="minor"/>
    </font>
    <font>
      <sz val="12"/>
      <color theme="3" tint="0.39997558519241921"/>
      <name val="Calibri"/>
      <family val="2"/>
      <charset val="238"/>
      <scheme val="minor"/>
    </font>
    <font>
      <b/>
      <sz val="16"/>
      <name val="Calibri"/>
      <family val="2"/>
      <charset val="238"/>
      <scheme val="minor"/>
    </font>
    <font>
      <b/>
      <sz val="16"/>
      <color theme="1"/>
      <name val="Calibri"/>
      <family val="2"/>
      <charset val="238"/>
      <scheme val="minor"/>
    </font>
    <font>
      <b/>
      <i/>
      <sz val="11"/>
      <name val="Calibri"/>
      <family val="2"/>
      <charset val="238"/>
      <scheme val="minor"/>
    </font>
    <font>
      <i/>
      <sz val="10"/>
      <name val="Calibri"/>
      <family val="2"/>
      <charset val="238"/>
      <scheme val="minor"/>
    </font>
    <font>
      <sz val="8"/>
      <color indexed="81"/>
      <name val="Tahoma"/>
      <family val="2"/>
      <charset val="238"/>
    </font>
    <font>
      <b/>
      <sz val="8"/>
      <color indexed="81"/>
      <name val="Tahoma"/>
      <family val="2"/>
      <charset val="238"/>
    </font>
  </fonts>
  <fills count="21">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lightTrellis">
        <fgColor theme="0"/>
        <bgColor theme="9" tint="0.79998168889431442"/>
      </patternFill>
    </fill>
    <fill>
      <patternFill patternType="darkUp">
        <fgColor theme="0"/>
        <bgColor theme="6" tint="0.59996337778862885"/>
      </patternFill>
    </fill>
    <fill>
      <patternFill patternType="darkUp">
        <fgColor theme="0"/>
        <bgColor theme="7" tint="0.59996337778862885"/>
      </patternFill>
    </fill>
    <fill>
      <patternFill patternType="darkUp">
        <fgColor theme="0"/>
        <bgColor theme="5" tint="0.59996337778862885"/>
      </patternFill>
    </fill>
    <fill>
      <patternFill patternType="darkUp">
        <fgColor theme="0"/>
        <bgColor theme="9" tint="0.59996337778862885"/>
      </patternFill>
    </fill>
    <fill>
      <patternFill patternType="darkUp">
        <fgColor theme="0"/>
        <bgColor theme="3" tint="0.59996337778862885"/>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91" fillId="0" borderId="0"/>
    <xf numFmtId="0" fontId="92" fillId="0" borderId="0"/>
    <xf numFmtId="0" fontId="83" fillId="0" borderId="0"/>
    <xf numFmtId="0" fontId="93" fillId="0" borderId="0"/>
    <xf numFmtId="0" fontId="83" fillId="0" borderId="0"/>
    <xf numFmtId="0" fontId="82" fillId="0" borderId="0"/>
    <xf numFmtId="0" fontId="81" fillId="11" borderId="1"/>
    <xf numFmtId="0" fontId="79" fillId="0" borderId="0"/>
    <xf numFmtId="0" fontId="78" fillId="0" borderId="0"/>
  </cellStyleXfs>
  <cellXfs count="1116">
    <xf numFmtId="0" fontId="0" fillId="0" borderId="0" xfId="0"/>
    <xf numFmtId="0" fontId="85" fillId="0" borderId="0" xfId="0" applyFont="1"/>
    <xf numFmtId="0" fontId="87" fillId="0" borderId="1" xfId="0" applyFont="1" applyBorder="1" applyAlignment="1">
      <alignment horizontal="center" vertical="center"/>
    </xf>
    <xf numFmtId="0" fontId="83" fillId="0" borderId="1" xfId="0" applyFont="1" applyBorder="1" applyAlignment="1">
      <alignment vertical="center" wrapText="1"/>
    </xf>
    <xf numFmtId="0" fontId="0" fillId="0" borderId="1" xfId="0" applyBorder="1" applyAlignment="1">
      <alignment horizontal="center" vertical="center"/>
    </xf>
    <xf numFmtId="4" fontId="0" fillId="0" borderId="1" xfId="0" applyNumberFormat="1" applyBorder="1" applyAlignment="1">
      <alignment vertical="center"/>
    </xf>
    <xf numFmtId="4" fontId="0" fillId="0" borderId="1" xfId="0" applyNumberFormat="1" applyFill="1" applyBorder="1" applyAlignment="1">
      <alignment vertical="center"/>
    </xf>
    <xf numFmtId="0" fontId="0" fillId="0" borderId="1" xfId="0" applyBorder="1"/>
    <xf numFmtId="4" fontId="88" fillId="0" borderId="1" xfId="0" applyNumberFormat="1" applyFont="1" applyBorder="1" applyAlignment="1">
      <alignment horizontal="right" vertical="center" wrapText="1"/>
    </xf>
    <xf numFmtId="4" fontId="0" fillId="0" borderId="0" xfId="0" applyNumberFormat="1"/>
    <xf numFmtId="4" fontId="0" fillId="0" borderId="4" xfId="0" applyNumberFormat="1" applyBorder="1" applyAlignment="1">
      <alignment vertical="center"/>
    </xf>
    <xf numFmtId="0" fontId="0" fillId="0" borderId="1" xfId="0" applyBorder="1" applyAlignment="1">
      <alignment vertical="center" wrapText="1"/>
    </xf>
    <xf numFmtId="0" fontId="0" fillId="0" borderId="1" xfId="0" applyFont="1" applyBorder="1" applyAlignment="1">
      <alignment vertical="center" wrapText="1"/>
    </xf>
    <xf numFmtId="0" fontId="0" fillId="0" borderId="3" xfId="0" applyFill="1" applyBorder="1" applyAlignment="1">
      <alignment horizontal="center" vertical="center"/>
    </xf>
    <xf numFmtId="4" fontId="0" fillId="0" borderId="3" xfId="0" applyNumberFormat="1" applyFill="1" applyBorder="1" applyAlignment="1">
      <alignment vertical="center"/>
    </xf>
    <xf numFmtId="0" fontId="0" fillId="0" borderId="2" xfId="0" applyBorder="1"/>
    <xf numFmtId="4" fontId="83" fillId="0" borderId="1" xfId="0" applyNumberFormat="1" applyFont="1" applyBorder="1" applyAlignment="1">
      <alignment vertical="center"/>
    </xf>
    <xf numFmtId="0" fontId="0" fillId="0" borderId="0" xfId="0" applyFont="1" applyAlignment="1">
      <alignment horizontal="center" vertical="center"/>
    </xf>
    <xf numFmtId="0" fontId="0" fillId="0" borderId="0" xfId="0" applyAlignment="1">
      <alignment vertical="center"/>
    </xf>
    <xf numFmtId="0" fontId="0" fillId="0" borderId="0" xfId="0" applyAlignment="1">
      <alignment horizontal="center" vertical="center"/>
    </xf>
    <xf numFmtId="4" fontId="89" fillId="0" borderId="0" xfId="0" applyNumberFormat="1" applyFont="1" applyAlignment="1">
      <alignment horizontal="center" vertical="center"/>
    </xf>
    <xf numFmtId="4" fontId="0" fillId="0" borderId="0" xfId="0" applyNumberFormat="1" applyAlignment="1">
      <alignment vertical="center"/>
    </xf>
    <xf numFmtId="0" fontId="84" fillId="0" borderId="0" xfId="0" applyFont="1"/>
    <xf numFmtId="0" fontId="0" fillId="0" borderId="0" xfId="0" applyAlignment="1">
      <alignment horizontal="center"/>
    </xf>
    <xf numFmtId="0" fontId="84" fillId="0" borderId="0" xfId="0" applyFont="1" applyFill="1"/>
    <xf numFmtId="4" fontId="90" fillId="0" borderId="1" xfId="0" applyNumberFormat="1" applyFont="1" applyBorder="1" applyAlignment="1">
      <alignment horizontal="right" vertical="center" wrapText="1"/>
    </xf>
    <xf numFmtId="0" fontId="83" fillId="0" borderId="6" xfId="5" applyBorder="1" applyAlignment="1">
      <alignment vertical="center" wrapText="1"/>
    </xf>
    <xf numFmtId="0" fontId="83" fillId="0" borderId="2" xfId="5" applyBorder="1" applyAlignment="1">
      <alignment vertical="center" wrapText="1"/>
    </xf>
    <xf numFmtId="0" fontId="83" fillId="0" borderId="2" xfId="5" applyBorder="1" applyAlignment="1">
      <alignment horizontal="left" vertical="center" wrapText="1"/>
    </xf>
    <xf numFmtId="0" fontId="0" fillId="0" borderId="1" xfId="0" applyFill="1" applyBorder="1"/>
    <xf numFmtId="4" fontId="83" fillId="0" borderId="2" xfId="0" applyNumberFormat="1" applyFont="1" applyBorder="1" applyAlignment="1">
      <alignment vertical="center"/>
    </xf>
    <xf numFmtId="0" fontId="83" fillId="0" borderId="4" xfId="0" applyFont="1" applyBorder="1" applyAlignment="1">
      <alignment vertical="center" wrapText="1"/>
    </xf>
    <xf numFmtId="0" fontId="0" fillId="0" borderId="4" xfId="0" applyBorder="1" applyAlignment="1">
      <alignment horizontal="center" vertical="center"/>
    </xf>
    <xf numFmtId="0" fontId="86" fillId="4" borderId="8" xfId="0" applyFont="1" applyFill="1" applyBorder="1" applyAlignment="1">
      <alignment horizontal="center" vertical="center" textRotation="90" wrapText="1"/>
    </xf>
    <xf numFmtId="0" fontId="86" fillId="4" borderId="8" xfId="0" applyFont="1" applyFill="1" applyBorder="1" applyAlignment="1">
      <alignment horizontal="center" vertical="center" wrapText="1"/>
    </xf>
    <xf numFmtId="0" fontId="86" fillId="4" borderId="9" xfId="0" applyFont="1" applyFill="1" applyBorder="1" applyAlignment="1">
      <alignment horizontal="center" vertical="center" wrapText="1"/>
    </xf>
    <xf numFmtId="4" fontId="0" fillId="0" borderId="6" xfId="0" applyNumberFormat="1" applyBorder="1" applyAlignment="1">
      <alignment vertical="center"/>
    </xf>
    <xf numFmtId="4" fontId="0" fillId="0" borderId="10" xfId="0" applyNumberFormat="1" applyBorder="1" applyAlignment="1">
      <alignment vertical="center"/>
    </xf>
    <xf numFmtId="4" fontId="0" fillId="0" borderId="2" xfId="0" applyNumberFormat="1" applyBorder="1" applyAlignment="1">
      <alignment vertical="center"/>
    </xf>
    <xf numFmtId="0" fontId="86" fillId="4" borderId="11" xfId="0" applyFont="1" applyFill="1" applyBorder="1" applyAlignment="1">
      <alignment horizontal="center" vertical="center" wrapText="1"/>
    </xf>
    <xf numFmtId="0" fontId="86" fillId="4" borderId="13" xfId="0" applyFont="1" applyFill="1" applyBorder="1" applyAlignment="1">
      <alignment horizontal="center" vertical="center" wrapText="1"/>
    </xf>
    <xf numFmtId="0" fontId="86" fillId="4" borderId="14" xfId="0" applyFont="1" applyFill="1" applyBorder="1" applyAlignment="1">
      <alignment horizontal="center" vertical="center" wrapText="1"/>
    </xf>
    <xf numFmtId="0" fontId="0" fillId="0" borderId="15" xfId="0" applyBorder="1" applyAlignment="1">
      <alignment horizontal="left" vertical="center" wrapText="1"/>
    </xf>
    <xf numFmtId="0" fontId="90" fillId="5" borderId="16" xfId="0" applyFont="1" applyFill="1" applyBorder="1" applyAlignment="1">
      <alignment horizontal="left" vertical="center" wrapText="1"/>
    </xf>
    <xf numFmtId="0" fontId="0" fillId="0" borderId="17" xfId="0" applyBorder="1" applyAlignment="1">
      <alignment horizontal="left" vertical="center" wrapText="1"/>
    </xf>
    <xf numFmtId="0" fontId="0" fillId="5" borderId="18" xfId="0" applyFill="1" applyBorder="1" applyAlignment="1">
      <alignment horizontal="left" vertical="center" wrapText="1"/>
    </xf>
    <xf numFmtId="0" fontId="0" fillId="6" borderId="18" xfId="0" applyFill="1" applyBorder="1" applyAlignment="1">
      <alignment horizontal="left" vertical="center" wrapText="1"/>
    </xf>
    <xf numFmtId="0" fontId="0" fillId="3" borderId="18" xfId="0" applyFill="1" applyBorder="1" applyAlignment="1">
      <alignment horizontal="left" vertical="center" wrapText="1"/>
    </xf>
    <xf numFmtId="164" fontId="0" fillId="0" borderId="17" xfId="0" applyNumberFormat="1" applyFill="1" applyBorder="1" applyAlignment="1">
      <alignment vertical="center" wrapText="1"/>
    </xf>
    <xf numFmtId="0" fontId="94" fillId="0" borderId="17" xfId="5" applyFont="1" applyBorder="1" applyAlignment="1">
      <alignment horizontal="left" vertical="center" wrapText="1"/>
    </xf>
    <xf numFmtId="0" fontId="94" fillId="3" borderId="18" xfId="0" applyFont="1" applyFill="1" applyBorder="1" applyAlignment="1">
      <alignment horizontal="left" vertical="center" wrapText="1"/>
    </xf>
    <xf numFmtId="0" fontId="83" fillId="0" borderId="17" xfId="5" applyFont="1" applyBorder="1" applyAlignment="1">
      <alignment horizontal="left" vertical="center" wrapText="1"/>
    </xf>
    <xf numFmtId="0" fontId="94" fillId="0" borderId="17" xfId="5" applyFont="1" applyBorder="1" applyAlignment="1">
      <alignment vertical="center" wrapText="1"/>
    </xf>
    <xf numFmtId="0" fontId="0" fillId="0" borderId="2" xfId="0" applyFill="1" applyBorder="1"/>
    <xf numFmtId="0" fontId="86" fillId="4" borderId="19" xfId="0" applyFont="1" applyFill="1" applyBorder="1" applyAlignment="1">
      <alignment horizontal="center" vertical="center" wrapText="1"/>
    </xf>
    <xf numFmtId="0" fontId="0" fillId="0" borderId="15" xfId="0" applyBorder="1" applyAlignment="1">
      <alignment horizontal="center"/>
    </xf>
    <xf numFmtId="0" fontId="0" fillId="0" borderId="17" xfId="0" applyBorder="1" applyAlignment="1">
      <alignment horizontal="center"/>
    </xf>
    <xf numFmtId="0" fontId="0" fillId="0" borderId="17" xfId="0" applyBorder="1" applyAlignment="1">
      <alignment horizontal="center" vertical="center" wrapText="1"/>
    </xf>
    <xf numFmtId="0" fontId="0" fillId="0" borderId="0" xfId="0" applyFill="1" applyBorder="1" applyAlignment="1">
      <alignment horizontal="left" vertical="center" wrapText="1"/>
    </xf>
    <xf numFmtId="0" fontId="84" fillId="3" borderId="0" xfId="0" applyFont="1" applyFill="1"/>
    <xf numFmtId="0" fontId="84" fillId="7" borderId="0" xfId="0" applyFont="1" applyFill="1"/>
    <xf numFmtId="0" fontId="84" fillId="0" borderId="0" xfId="0" applyFont="1" applyAlignment="1">
      <alignment vertical="center"/>
    </xf>
    <xf numFmtId="0" fontId="84" fillId="9" borderId="0" xfId="0" applyFont="1" applyFill="1" applyBorder="1"/>
    <xf numFmtId="0" fontId="84" fillId="8" borderId="0" xfId="0" applyFont="1" applyFill="1" applyBorder="1"/>
    <xf numFmtId="0" fontId="84" fillId="10" borderId="0" xfId="0" applyFont="1" applyFill="1"/>
    <xf numFmtId="0" fontId="0" fillId="10" borderId="18" xfId="0" applyFill="1" applyBorder="1" applyAlignment="1">
      <alignment horizontal="left" vertical="center" wrapText="1"/>
    </xf>
    <xf numFmtId="0" fontId="87" fillId="0" borderId="0" xfId="0" applyFont="1" applyBorder="1" applyAlignment="1">
      <alignment horizontal="center" vertical="center"/>
    </xf>
    <xf numFmtId="0" fontId="83" fillId="0" borderId="0" xfId="0" applyFont="1" applyBorder="1" applyAlignment="1">
      <alignment vertical="center" wrapText="1"/>
    </xf>
    <xf numFmtId="0" fontId="0" fillId="0" borderId="0" xfId="0" applyBorder="1" applyAlignment="1">
      <alignment horizontal="left" vertical="center" wrapText="1"/>
    </xf>
    <xf numFmtId="0" fontId="83" fillId="0" borderId="0" xfId="0" applyFont="1" applyBorder="1" applyAlignment="1">
      <alignment horizontal="center" vertical="center"/>
    </xf>
    <xf numFmtId="4" fontId="83" fillId="0" borderId="0" xfId="0" applyNumberFormat="1" applyFont="1" applyBorder="1" applyAlignment="1">
      <alignment vertical="center"/>
    </xf>
    <xf numFmtId="4" fontId="90" fillId="0" borderId="0" xfId="0" applyNumberFormat="1" applyFont="1" applyBorder="1" applyAlignment="1">
      <alignment horizontal="right" vertical="center" wrapText="1"/>
    </xf>
    <xf numFmtId="0" fontId="94" fillId="0" borderId="0" xfId="5" applyFont="1" applyBorder="1" applyAlignment="1">
      <alignment vertical="center" wrapText="1"/>
    </xf>
    <xf numFmtId="0" fontId="0" fillId="0" borderId="0" xfId="0" applyFill="1" applyBorder="1"/>
    <xf numFmtId="0" fontId="0" fillId="0" borderId="0" xfId="0" applyBorder="1" applyAlignment="1">
      <alignment horizontal="center" vertical="center" wrapText="1"/>
    </xf>
    <xf numFmtId="0" fontId="97" fillId="0" borderId="1" xfId="0" applyFont="1" applyBorder="1" applyAlignment="1">
      <alignment horizontal="center" vertical="center"/>
    </xf>
    <xf numFmtId="0" fontId="90" fillId="0" borderId="1" xfId="0" applyFont="1" applyBorder="1" applyAlignment="1">
      <alignment vertical="center" wrapText="1"/>
    </xf>
    <xf numFmtId="0" fontId="90" fillId="0" borderId="2" xfId="5" applyFont="1" applyBorder="1" applyAlignment="1">
      <alignment horizontal="left" vertical="center" wrapText="1"/>
    </xf>
    <xf numFmtId="0" fontId="90" fillId="0" borderId="1" xfId="0" applyFont="1" applyBorder="1" applyAlignment="1">
      <alignment horizontal="center" vertical="center"/>
    </xf>
    <xf numFmtId="0" fontId="90" fillId="0" borderId="1" xfId="0" applyFont="1" applyBorder="1"/>
    <xf numFmtId="0" fontId="90" fillId="0" borderId="2" xfId="0" applyFont="1" applyBorder="1"/>
    <xf numFmtId="0" fontId="90" fillId="0" borderId="17" xfId="5" applyFont="1" applyBorder="1" applyAlignment="1">
      <alignment vertical="center" wrapText="1"/>
    </xf>
    <xf numFmtId="0" fontId="90" fillId="10" borderId="18" xfId="0" applyFont="1" applyFill="1" applyBorder="1" applyAlignment="1">
      <alignment horizontal="left" vertical="center" wrapText="1"/>
    </xf>
    <xf numFmtId="0" fontId="98" fillId="0" borderId="5" xfId="0" applyFont="1" applyFill="1" applyBorder="1" applyAlignment="1">
      <alignment horizontal="center" vertical="center" wrapText="1"/>
    </xf>
    <xf numFmtId="0" fontId="98" fillId="0" borderId="2" xfId="0" applyFont="1" applyFill="1" applyBorder="1" applyAlignment="1">
      <alignment horizontal="center" vertical="center" wrapText="1"/>
    </xf>
    <xf numFmtId="0" fontId="80" fillId="0" borderId="1" xfId="0" applyFont="1" applyBorder="1" applyAlignment="1">
      <alignment vertical="center" wrapText="1"/>
    </xf>
    <xf numFmtId="0" fontId="80" fillId="10" borderId="18" xfId="5" applyFont="1" applyFill="1" applyBorder="1" applyAlignment="1">
      <alignment horizontal="left" vertical="center" wrapText="1"/>
    </xf>
    <xf numFmtId="0" fontId="80" fillId="0" borderId="18" xfId="5" applyFont="1" applyBorder="1" applyAlignment="1">
      <alignment horizontal="left" vertical="center" wrapText="1"/>
    </xf>
    <xf numFmtId="0" fontId="80" fillId="0" borderId="17" xfId="5" applyFont="1" applyBorder="1" applyAlignment="1">
      <alignment horizontal="left" vertical="center" wrapText="1"/>
    </xf>
    <xf numFmtId="0" fontId="0" fillId="12" borderId="12" xfId="0" applyFill="1" applyBorder="1"/>
    <xf numFmtId="0" fontId="0" fillId="13" borderId="5" xfId="0" applyFill="1" applyBorder="1"/>
    <xf numFmtId="4" fontId="0" fillId="13" borderId="1" xfId="0" applyNumberFormat="1" applyFill="1" applyBorder="1"/>
    <xf numFmtId="0" fontId="0" fillId="13" borderId="1" xfId="0" applyFill="1" applyBorder="1"/>
    <xf numFmtId="0" fontId="0" fillId="13" borderId="2" xfId="0" applyFill="1" applyBorder="1"/>
    <xf numFmtId="0" fontId="0" fillId="14" borderId="1" xfId="0" applyFill="1" applyBorder="1"/>
    <xf numFmtId="0" fontId="0" fillId="14" borderId="2" xfId="0" applyFill="1" applyBorder="1"/>
    <xf numFmtId="0" fontId="99" fillId="14" borderId="1" xfId="0" applyFont="1" applyFill="1" applyBorder="1" applyAlignment="1">
      <alignment horizontal="center" vertical="center" wrapText="1"/>
    </xf>
    <xf numFmtId="0" fontId="0" fillId="15" borderId="1" xfId="0" applyFill="1" applyBorder="1"/>
    <xf numFmtId="0" fontId="0" fillId="15" borderId="1" xfId="0" applyFill="1" applyBorder="1" applyAlignment="1">
      <alignment horizontal="center" vertical="center" wrapText="1"/>
    </xf>
    <xf numFmtId="0" fontId="0" fillId="0" borderId="5" xfId="0" applyFill="1" applyBorder="1"/>
    <xf numFmtId="0" fontId="95" fillId="0" borderId="5" xfId="0" applyFont="1" applyFill="1" applyBorder="1"/>
    <xf numFmtId="0" fontId="95" fillId="0" borderId="1" xfId="0" applyFont="1" applyFill="1" applyBorder="1"/>
    <xf numFmtId="0" fontId="95" fillId="0" borderId="2" xfId="0" applyFont="1" applyFill="1" applyBorder="1"/>
    <xf numFmtId="0" fontId="0" fillId="0" borderId="6" xfId="0" applyBorder="1" applyAlignment="1">
      <alignment horizontal="left" vertical="center" wrapText="1"/>
    </xf>
    <xf numFmtId="0" fontId="94" fillId="0" borderId="15" xfId="5" applyFont="1" applyBorder="1" applyAlignment="1">
      <alignment vertical="center" wrapText="1"/>
    </xf>
    <xf numFmtId="0" fontId="0" fillId="0" borderId="12" xfId="0" applyFill="1" applyBorder="1"/>
    <xf numFmtId="0" fontId="0" fillId="0" borderId="6" xfId="0" applyFill="1" applyBorder="1"/>
    <xf numFmtId="0" fontId="0" fillId="0" borderId="15" xfId="0" applyBorder="1" applyAlignment="1">
      <alignment horizontal="center" vertical="center" wrapText="1"/>
    </xf>
    <xf numFmtId="0" fontId="87" fillId="0" borderId="8" xfId="0" applyFont="1" applyBorder="1" applyAlignment="1">
      <alignment horizontal="center" vertical="center"/>
    </xf>
    <xf numFmtId="0" fontId="83" fillId="0" borderId="8" xfId="0" applyFont="1" applyBorder="1" applyAlignment="1">
      <alignment vertical="center" wrapText="1"/>
    </xf>
    <xf numFmtId="0" fontId="83" fillId="2" borderId="8" xfId="0" applyFont="1" applyFill="1" applyBorder="1" applyAlignment="1">
      <alignment vertical="center" wrapText="1"/>
    </xf>
    <xf numFmtId="0" fontId="0" fillId="0" borderId="9" xfId="0" applyBorder="1" applyAlignment="1">
      <alignment horizontal="left" vertical="center" wrapText="1"/>
    </xf>
    <xf numFmtId="0" fontId="83" fillId="0" borderId="8" xfId="0" applyFont="1" applyBorder="1" applyAlignment="1">
      <alignment horizontal="center" vertical="center"/>
    </xf>
    <xf numFmtId="4" fontId="83" fillId="0" borderId="8" xfId="0" applyNumberFormat="1" applyFont="1" applyBorder="1" applyAlignment="1">
      <alignment vertical="center"/>
    </xf>
    <xf numFmtId="4" fontId="90" fillId="0" borderId="8" xfId="0" applyNumberFormat="1" applyFont="1" applyBorder="1" applyAlignment="1">
      <alignment horizontal="right" vertical="center" wrapText="1"/>
    </xf>
    <xf numFmtId="4" fontId="83" fillId="0" borderId="9" xfId="0" applyNumberFormat="1" applyFont="1" applyBorder="1" applyAlignment="1">
      <alignment vertical="center"/>
    </xf>
    <xf numFmtId="0" fontId="94" fillId="0" borderId="19" xfId="5" applyFont="1" applyBorder="1" applyAlignment="1">
      <alignment vertical="center" wrapText="1"/>
    </xf>
    <xf numFmtId="0" fontId="0" fillId="7" borderId="14" xfId="0" applyFill="1" applyBorder="1" applyAlignment="1">
      <alignment horizontal="left" vertical="center" wrapText="1"/>
    </xf>
    <xf numFmtId="0" fontId="0" fillId="0" borderId="11" xfId="0" applyFill="1" applyBorder="1"/>
    <xf numFmtId="0" fontId="0" fillId="16" borderId="8" xfId="0" applyFill="1" applyBorder="1"/>
    <xf numFmtId="0" fontId="0" fillId="0" borderId="9" xfId="0" applyFill="1" applyBorder="1"/>
    <xf numFmtId="0" fontId="0" fillId="0" borderId="19" xfId="0" applyBorder="1" applyAlignment="1">
      <alignment horizontal="center" vertical="center" wrapText="1"/>
    </xf>
    <xf numFmtId="0" fontId="0" fillId="0" borderId="16" xfId="0" applyFill="1" applyBorder="1" applyAlignment="1">
      <alignment horizontal="left" vertical="center" wrapText="1"/>
    </xf>
    <xf numFmtId="0" fontId="0" fillId="0" borderId="4" xfId="0" applyFill="1" applyBorder="1"/>
    <xf numFmtId="0" fontId="84" fillId="0" borderId="4" xfId="0" applyFont="1" applyBorder="1" applyAlignment="1">
      <alignment vertical="center" wrapText="1"/>
    </xf>
    <xf numFmtId="0" fontId="84" fillId="2" borderId="4" xfId="0" applyFont="1" applyFill="1" applyBorder="1" applyAlignment="1">
      <alignment vertical="center" wrapText="1"/>
    </xf>
    <xf numFmtId="4" fontId="84" fillId="0" borderId="4" xfId="0" applyNumberFormat="1" applyFont="1" applyBorder="1" applyAlignment="1">
      <alignment vertical="center"/>
    </xf>
    <xf numFmtId="4" fontId="100" fillId="0" borderId="4" xfId="0" applyNumberFormat="1" applyFont="1" applyBorder="1" applyAlignment="1">
      <alignment horizontal="right" vertical="center" wrapText="1"/>
    </xf>
    <xf numFmtId="4" fontId="84" fillId="0" borderId="6" xfId="0" applyNumberFormat="1" applyFont="1" applyBorder="1" applyAlignment="1">
      <alignment vertical="center"/>
    </xf>
    <xf numFmtId="0" fontId="94" fillId="0" borderId="1" xfId="0" applyFont="1" applyBorder="1" applyAlignment="1">
      <alignment vertical="center" wrapText="1"/>
    </xf>
    <xf numFmtId="0" fontId="94" fillId="0" borderId="2" xfId="5" applyFont="1" applyBorder="1" applyAlignment="1">
      <alignment horizontal="left" vertical="center" wrapText="1"/>
    </xf>
    <xf numFmtId="0" fontId="94" fillId="0" borderId="1" xfId="0" applyFont="1" applyBorder="1" applyAlignment="1">
      <alignment horizontal="center" vertical="center"/>
    </xf>
    <xf numFmtId="4" fontId="94" fillId="0" borderId="1" xfId="0" applyNumberFormat="1" applyFont="1" applyBorder="1" applyAlignment="1">
      <alignment horizontal="right" vertical="center" wrapText="1"/>
    </xf>
    <xf numFmtId="0" fontId="94" fillId="0" borderId="2" xfId="0" applyFont="1" applyBorder="1"/>
    <xf numFmtId="0" fontId="94" fillId="0" borderId="18" xfId="0" applyFont="1" applyFill="1" applyBorder="1" applyAlignment="1">
      <alignment horizontal="left" vertical="center" wrapText="1"/>
    </xf>
    <xf numFmtId="4" fontId="90" fillId="0" borderId="4" xfId="0" applyNumberFormat="1" applyFont="1" applyBorder="1" applyAlignment="1">
      <alignment vertical="center"/>
    </xf>
    <xf numFmtId="0" fontId="0" fillId="0" borderId="0" xfId="0" applyBorder="1"/>
    <xf numFmtId="0" fontId="87" fillId="0" borderId="4" xfId="0" applyFont="1" applyBorder="1" applyAlignment="1">
      <alignment horizontal="center" vertical="center"/>
    </xf>
    <xf numFmtId="0" fontId="83" fillId="0" borderId="4" xfId="5" applyBorder="1" applyAlignment="1">
      <alignment horizontal="left" vertical="center" wrapText="1"/>
    </xf>
    <xf numFmtId="0" fontId="83" fillId="0" borderId="4" xfId="0" applyFont="1" applyBorder="1" applyAlignment="1">
      <alignment horizontal="center" vertical="center"/>
    </xf>
    <xf numFmtId="4" fontId="88" fillId="0" borderId="7" xfId="0" applyNumberFormat="1" applyFont="1" applyBorder="1" applyAlignment="1">
      <alignment horizontal="right" vertical="center" wrapText="1"/>
    </xf>
    <xf numFmtId="4" fontId="0" fillId="0" borderId="2" xfId="0" applyNumberFormat="1" applyFill="1" applyBorder="1" applyAlignment="1">
      <alignment vertical="center"/>
    </xf>
    <xf numFmtId="4" fontId="0" fillId="0" borderId="10" xfId="0" applyNumberFormat="1" applyFill="1" applyBorder="1" applyAlignment="1">
      <alignment vertical="center"/>
    </xf>
    <xf numFmtId="4" fontId="94" fillId="0" borderId="2" xfId="0" applyNumberFormat="1" applyFont="1" applyBorder="1" applyAlignment="1">
      <alignment horizontal="right" vertical="center" wrapText="1"/>
    </xf>
    <xf numFmtId="4" fontId="90" fillId="0" borderId="6" xfId="0" applyNumberFormat="1" applyFont="1" applyBorder="1" applyAlignment="1">
      <alignment vertical="center"/>
    </xf>
    <xf numFmtId="4" fontId="90" fillId="0" borderId="9" xfId="0" applyNumberFormat="1" applyFont="1" applyBorder="1" applyAlignment="1">
      <alignment horizontal="right" vertical="center" wrapText="1"/>
    </xf>
    <xf numFmtId="4" fontId="100" fillId="0" borderId="6" xfId="0" applyNumberFormat="1" applyFont="1" applyBorder="1" applyAlignment="1">
      <alignment horizontal="right" vertical="center" wrapText="1"/>
    </xf>
    <xf numFmtId="4" fontId="0" fillId="0" borderId="18" xfId="0" applyNumberFormat="1" applyBorder="1" applyAlignment="1">
      <alignment vertical="center"/>
    </xf>
    <xf numFmtId="0" fontId="0" fillId="0" borderId="0" xfId="0" applyFill="1" applyAlignment="1">
      <alignment vertical="center"/>
    </xf>
    <xf numFmtId="0" fontId="0" fillId="0" borderId="0" xfId="0" applyFill="1"/>
    <xf numFmtId="0" fontId="84" fillId="0" borderId="0" xfId="0" applyFont="1" applyFill="1" applyAlignment="1">
      <alignment vertical="center"/>
    </xf>
    <xf numFmtId="0" fontId="84" fillId="0" borderId="0" xfId="0" applyFont="1" applyFill="1" applyBorder="1"/>
    <xf numFmtId="0" fontId="0" fillId="0" borderId="28" xfId="0" applyBorder="1"/>
    <xf numFmtId="0" fontId="0" fillId="0" borderId="27" xfId="0" applyBorder="1"/>
    <xf numFmtId="4" fontId="90" fillId="0" borderId="0" xfId="0" applyNumberFormat="1" applyFont="1" applyFill="1" applyBorder="1" applyAlignment="1">
      <alignment horizontal="right" vertical="center" wrapText="1"/>
    </xf>
    <xf numFmtId="4" fontId="0" fillId="0" borderId="0" xfId="0" applyNumberFormat="1" applyFill="1" applyAlignment="1">
      <alignment vertical="center"/>
    </xf>
    <xf numFmtId="0" fontId="0" fillId="0" borderId="0" xfId="0" applyFill="1" applyAlignment="1">
      <alignment horizontal="center" vertical="center"/>
    </xf>
    <xf numFmtId="0" fontId="0" fillId="0" borderId="0" xfId="0" applyFill="1" applyAlignment="1">
      <alignment horizontal="center"/>
    </xf>
    <xf numFmtId="0" fontId="79" fillId="0" borderId="0" xfId="0" applyFont="1" applyBorder="1" applyAlignment="1">
      <alignment vertical="center" wrapText="1"/>
    </xf>
    <xf numFmtId="0" fontId="79" fillId="0" borderId="0" xfId="0" applyFont="1" applyBorder="1" applyAlignment="1">
      <alignment horizontal="center" vertical="center"/>
    </xf>
    <xf numFmtId="4" fontId="79" fillId="0" borderId="0" xfId="0" applyNumberFormat="1" applyFont="1" applyBorder="1" applyAlignment="1">
      <alignment vertical="center"/>
    </xf>
    <xf numFmtId="0" fontId="79" fillId="0" borderId="0" xfId="0" applyFont="1" applyFill="1" applyBorder="1" applyAlignment="1">
      <alignment vertical="center" wrapText="1"/>
    </xf>
    <xf numFmtId="0" fontId="79" fillId="0" borderId="0" xfId="0" applyFont="1" applyFill="1" applyBorder="1" applyAlignment="1">
      <alignment horizontal="center" vertical="center"/>
    </xf>
    <xf numFmtId="4" fontId="79" fillId="0" borderId="0" xfId="0" applyNumberFormat="1" applyFont="1" applyFill="1" applyBorder="1" applyAlignment="1">
      <alignment horizontal="center" vertical="center"/>
    </xf>
    <xf numFmtId="0" fontId="101" fillId="0" borderId="0" xfId="0" applyFont="1" applyFill="1"/>
    <xf numFmtId="0" fontId="101" fillId="0" borderId="0" xfId="0" applyFont="1" applyFill="1" applyBorder="1" applyAlignment="1"/>
    <xf numFmtId="0" fontId="104" fillId="0" borderId="0" xfId="0" applyFont="1"/>
    <xf numFmtId="10" fontId="0" fillId="0" borderId="0" xfId="0" applyNumberFormat="1"/>
    <xf numFmtId="0" fontId="103" fillId="0" borderId="0" xfId="0" applyFont="1"/>
    <xf numFmtId="10" fontId="103" fillId="0" borderId="0" xfId="0" applyNumberFormat="1" applyFont="1"/>
    <xf numFmtId="0" fontId="103" fillId="0" borderId="0" xfId="0" applyFont="1" applyAlignment="1">
      <alignment horizontal="left" vertical="top"/>
    </xf>
    <xf numFmtId="0" fontId="105" fillId="0" borderId="0" xfId="0" applyFont="1" applyBorder="1" applyAlignment="1">
      <alignment horizontal="left" vertical="center" wrapText="1"/>
    </xf>
    <xf numFmtId="10" fontId="90" fillId="0" borderId="0" xfId="0" applyNumberFormat="1" applyFont="1" applyBorder="1" applyAlignment="1">
      <alignment horizontal="left" vertical="center" wrapText="1"/>
    </xf>
    <xf numFmtId="10" fontId="90" fillId="0" borderId="0" xfId="0" applyNumberFormat="1" applyFont="1" applyBorder="1" applyAlignment="1">
      <alignment horizontal="center" vertical="center" wrapText="1"/>
    </xf>
    <xf numFmtId="0" fontId="105" fillId="0" borderId="0" xfId="0" applyFont="1" applyFill="1" applyBorder="1" applyAlignment="1">
      <alignment horizontal="left" vertical="center" wrapText="1"/>
    </xf>
    <xf numFmtId="4" fontId="105" fillId="0" borderId="0" xfId="0" applyNumberFormat="1" applyFont="1" applyFill="1" applyBorder="1" applyAlignment="1">
      <alignment horizontal="right" vertical="center"/>
    </xf>
    <xf numFmtId="4" fontId="106" fillId="0" borderId="0" xfId="0" applyNumberFormat="1" applyFont="1" applyFill="1" applyBorder="1" applyAlignment="1">
      <alignment horizontal="right" vertical="center"/>
    </xf>
    <xf numFmtId="10" fontId="105" fillId="0" borderId="0" xfId="0" applyNumberFormat="1" applyFont="1" applyFill="1" applyBorder="1" applyAlignment="1">
      <alignment horizontal="center" vertical="center"/>
    </xf>
    <xf numFmtId="0" fontId="85" fillId="0" borderId="0" xfId="0" applyFont="1" applyFill="1" applyBorder="1" applyAlignment="1">
      <alignment vertical="center"/>
    </xf>
    <xf numFmtId="0" fontId="110" fillId="17" borderId="8" xfId="0" applyFont="1" applyFill="1" applyBorder="1" applyAlignment="1">
      <alignment horizontal="center" vertical="center" wrapText="1"/>
    </xf>
    <xf numFmtId="0" fontId="110" fillId="17" borderId="9" xfId="0" applyFont="1" applyFill="1" applyBorder="1" applyAlignment="1">
      <alignment horizontal="center" vertical="center" wrapText="1"/>
    </xf>
    <xf numFmtId="0" fontId="110" fillId="17" borderId="23" xfId="0" applyFont="1" applyFill="1" applyBorder="1" applyAlignment="1">
      <alignment horizontal="center" vertical="center" wrapText="1"/>
    </xf>
    <xf numFmtId="0" fontId="110" fillId="17" borderId="11" xfId="0" applyFont="1" applyFill="1" applyBorder="1" applyAlignment="1">
      <alignment horizontal="center" vertical="center" wrapText="1"/>
    </xf>
    <xf numFmtId="10" fontId="77" fillId="0" borderId="24" xfId="0" applyNumberFormat="1" applyFont="1" applyBorder="1" applyAlignment="1">
      <alignment horizontal="center" vertical="center"/>
    </xf>
    <xf numFmtId="0" fontId="77" fillId="2" borderId="1" xfId="0" applyFont="1" applyFill="1" applyBorder="1" applyAlignment="1">
      <alignment horizontal="left" vertical="center" wrapText="1"/>
    </xf>
    <xf numFmtId="4" fontId="77" fillId="2" borderId="22" xfId="0" applyNumberFormat="1" applyFont="1" applyFill="1" applyBorder="1" applyAlignment="1">
      <alignment horizontal="right" vertical="center"/>
    </xf>
    <xf numFmtId="4" fontId="77" fillId="2" borderId="5" xfId="0" applyNumberFormat="1" applyFont="1" applyFill="1" applyBorder="1" applyAlignment="1">
      <alignment horizontal="right" vertical="center"/>
    </xf>
    <xf numFmtId="4" fontId="77" fillId="0" borderId="2" xfId="0" applyNumberFormat="1" applyFont="1" applyBorder="1" applyAlignment="1">
      <alignment horizontal="right" vertical="center"/>
    </xf>
    <xf numFmtId="0" fontId="77" fillId="0" borderId="5" xfId="0" applyFont="1" applyBorder="1" applyAlignment="1">
      <alignment vertical="center" wrapText="1"/>
    </xf>
    <xf numFmtId="4" fontId="95" fillId="2" borderId="5" xfId="0" applyNumberFormat="1" applyFont="1" applyFill="1" applyBorder="1" applyAlignment="1">
      <alignment horizontal="right" vertical="center"/>
    </xf>
    <xf numFmtId="4" fontId="77" fillId="2" borderId="2" xfId="0" applyNumberFormat="1" applyFont="1" applyFill="1" applyBorder="1" applyAlignment="1">
      <alignment horizontal="right" vertical="center"/>
    </xf>
    <xf numFmtId="0" fontId="77" fillId="2" borderId="2" xfId="0" applyFont="1" applyFill="1" applyBorder="1" applyAlignment="1">
      <alignment horizontal="left" vertical="center" wrapText="1"/>
    </xf>
    <xf numFmtId="4" fontId="108" fillId="2" borderId="5" xfId="0" applyNumberFormat="1" applyFont="1" applyFill="1" applyBorder="1" applyAlignment="1">
      <alignment horizontal="right" vertical="center"/>
    </xf>
    <xf numFmtId="4" fontId="94" fillId="2" borderId="22" xfId="0" applyNumberFormat="1" applyFont="1" applyFill="1" applyBorder="1" applyAlignment="1">
      <alignment horizontal="right" vertical="center" wrapText="1"/>
    </xf>
    <xf numFmtId="4" fontId="95" fillId="2" borderId="5" xfId="0" applyNumberFormat="1" applyFont="1" applyFill="1" applyBorder="1" applyAlignment="1">
      <alignment horizontal="right" vertical="center" wrapText="1"/>
    </xf>
    <xf numFmtId="0" fontId="77" fillId="0" borderId="2" xfId="0" applyFont="1" applyFill="1" applyBorder="1" applyAlignment="1">
      <alignment horizontal="left" vertical="center" wrapText="1"/>
    </xf>
    <xf numFmtId="0" fontId="77" fillId="0" borderId="1" xfId="0" applyFont="1" applyFill="1" applyBorder="1" applyAlignment="1">
      <alignment vertical="center" wrapText="1"/>
    </xf>
    <xf numFmtId="0" fontId="77" fillId="0" borderId="1" xfId="8" applyFont="1" applyBorder="1" applyAlignment="1">
      <alignment vertical="center" wrapText="1"/>
    </xf>
    <xf numFmtId="0" fontId="77" fillId="0" borderId="1" xfId="0" applyFont="1" applyBorder="1" applyAlignment="1">
      <alignment horizontal="left" vertical="center"/>
    </xf>
    <xf numFmtId="4" fontId="77" fillId="0" borderId="1" xfId="0" applyNumberFormat="1" applyFont="1" applyBorder="1" applyAlignment="1">
      <alignment horizontal="right" vertical="center"/>
    </xf>
    <xf numFmtId="0" fontId="77" fillId="0" borderId="1" xfId="0" applyFont="1" applyBorder="1" applyAlignment="1">
      <alignment horizontal="left" vertical="center" wrapText="1"/>
    </xf>
    <xf numFmtId="0" fontId="77" fillId="0" borderId="1" xfId="0" applyFont="1" applyFill="1" applyBorder="1" applyAlignment="1">
      <alignment horizontal="left" vertical="center"/>
    </xf>
    <xf numFmtId="0" fontId="77" fillId="2" borderId="1" xfId="0" applyFont="1" applyFill="1" applyBorder="1" applyAlignment="1">
      <alignment vertical="center" wrapText="1"/>
    </xf>
    <xf numFmtId="0" fontId="77" fillId="2" borderId="2" xfId="0" applyFont="1" applyFill="1" applyBorder="1" applyAlignment="1">
      <alignment vertical="center" wrapText="1"/>
    </xf>
    <xf numFmtId="4" fontId="77" fillId="0" borderId="2" xfId="0" applyNumberFormat="1" applyFont="1" applyFill="1" applyBorder="1" applyAlignment="1">
      <alignment horizontal="right" vertical="center"/>
    </xf>
    <xf numFmtId="0" fontId="77" fillId="0" borderId="2" xfId="0" applyFont="1" applyBorder="1" applyAlignment="1">
      <alignment horizontal="right"/>
    </xf>
    <xf numFmtId="0" fontId="77" fillId="2" borderId="1" xfId="0" applyFont="1" applyFill="1" applyBorder="1" applyAlignment="1">
      <alignment horizontal="left" vertical="center"/>
    </xf>
    <xf numFmtId="2" fontId="95" fillId="2" borderId="5" xfId="0" applyNumberFormat="1" applyFont="1" applyFill="1" applyBorder="1" applyAlignment="1">
      <alignment horizontal="right" vertical="center"/>
    </xf>
    <xf numFmtId="0" fontId="88" fillId="0" borderId="1" xfId="8" applyFont="1" applyBorder="1" applyAlignment="1">
      <alignment horizontal="left" vertical="center" wrapText="1"/>
    </xf>
    <xf numFmtId="4" fontId="88" fillId="0" borderId="1" xfId="0" applyNumberFormat="1" applyFont="1" applyFill="1" applyBorder="1" applyAlignment="1">
      <alignment horizontal="right" vertical="center"/>
    </xf>
    <xf numFmtId="4" fontId="77" fillId="0" borderId="22" xfId="0" applyNumberFormat="1" applyFont="1" applyFill="1" applyBorder="1" applyAlignment="1">
      <alignment horizontal="right" vertical="center"/>
    </xf>
    <xf numFmtId="0" fontId="94" fillId="0" borderId="1" xfId="0" applyFont="1" applyFill="1" applyBorder="1" applyAlignment="1">
      <alignment vertical="center" wrapText="1"/>
    </xf>
    <xf numFmtId="0" fontId="94" fillId="0" borderId="1" xfId="0" applyFont="1" applyBorder="1" applyAlignment="1">
      <alignment horizontal="left" vertical="center"/>
    </xf>
    <xf numFmtId="0" fontId="94" fillId="2" borderId="1" xfId="0" applyFont="1" applyFill="1" applyBorder="1" applyAlignment="1">
      <alignment horizontal="left" vertical="center" wrapText="1"/>
    </xf>
    <xf numFmtId="0" fontId="94" fillId="0" borderId="2" xfId="0" applyFont="1" applyFill="1" applyBorder="1" applyAlignment="1">
      <alignment horizontal="left" vertical="center" wrapText="1"/>
    </xf>
    <xf numFmtId="4" fontId="94" fillId="2" borderId="22" xfId="0" applyNumberFormat="1" applyFont="1" applyFill="1" applyBorder="1" applyAlignment="1">
      <alignment horizontal="right" vertical="center"/>
    </xf>
    <xf numFmtId="0" fontId="94" fillId="0" borderId="4" xfId="9" applyFont="1" applyBorder="1" applyAlignment="1">
      <alignment horizontal="left" vertical="center" wrapText="1"/>
    </xf>
    <xf numFmtId="4" fontId="94" fillId="0" borderId="2" xfId="0" applyNumberFormat="1" applyFont="1" applyBorder="1" applyAlignment="1">
      <alignment horizontal="right" vertical="center"/>
    </xf>
    <xf numFmtId="0" fontId="77" fillId="2" borderId="6" xfId="0" applyFont="1" applyFill="1" applyBorder="1" applyAlignment="1">
      <alignment horizontal="left" vertical="center" wrapText="1"/>
    </xf>
    <xf numFmtId="0" fontId="88" fillId="0" borderId="1" xfId="0" applyFont="1" applyBorder="1" applyAlignment="1">
      <alignment vertical="center" wrapText="1"/>
    </xf>
    <xf numFmtId="0" fontId="77" fillId="0" borderId="1" xfId="0" applyFont="1" applyBorder="1" applyAlignment="1">
      <alignment vertical="center"/>
    </xf>
    <xf numFmtId="10" fontId="100" fillId="17" borderId="43" xfId="0" applyNumberFormat="1" applyFont="1" applyFill="1" applyBorder="1" applyAlignment="1">
      <alignment horizontal="center" vertical="center" wrapText="1"/>
    </xf>
    <xf numFmtId="0" fontId="84" fillId="0" borderId="6" xfId="0" applyFont="1" applyBorder="1" applyAlignment="1">
      <alignment horizontal="center" vertical="center"/>
    </xf>
    <xf numFmtId="0" fontId="94" fillId="0" borderId="24" xfId="0" applyFont="1" applyFill="1" applyBorder="1" applyAlignment="1">
      <alignment horizontal="center" vertical="center"/>
    </xf>
    <xf numFmtId="4" fontId="98" fillId="0" borderId="12" xfId="0" applyNumberFormat="1" applyFont="1" applyFill="1" applyBorder="1" applyAlignment="1">
      <alignment vertical="center"/>
    </xf>
    <xf numFmtId="4" fontId="94" fillId="0" borderId="6" xfId="0" applyNumberFormat="1" applyFont="1" applyFill="1" applyBorder="1" applyAlignment="1">
      <alignment horizontal="center" vertical="center" wrapText="1"/>
    </xf>
    <xf numFmtId="4" fontId="94" fillId="0" borderId="24" xfId="0" applyNumberFormat="1" applyFont="1" applyFill="1" applyBorder="1" applyAlignment="1">
      <alignment horizontal="center" vertical="center" wrapText="1"/>
    </xf>
    <xf numFmtId="0" fontId="94" fillId="0" borderId="22" xfId="0" applyFont="1" applyBorder="1" applyAlignment="1">
      <alignment horizontal="center" vertical="center"/>
    </xf>
    <xf numFmtId="4" fontId="107" fillId="0" borderId="5" xfId="0" applyNumberFormat="1" applyFont="1" applyFill="1" applyBorder="1" applyAlignment="1">
      <alignment vertical="center"/>
    </xf>
    <xf numFmtId="4" fontId="84" fillId="0" borderId="2" xfId="0" applyNumberFormat="1" applyFont="1" applyFill="1" applyBorder="1" applyAlignment="1">
      <alignment vertical="center"/>
    </xf>
    <xf numFmtId="4" fontId="77" fillId="0" borderId="22" xfId="0" applyNumberFormat="1" applyFont="1" applyBorder="1" applyAlignment="1">
      <alignment horizontal="center" vertical="center"/>
    </xf>
    <xf numFmtId="0" fontId="86" fillId="17" borderId="33" xfId="0" applyFont="1" applyFill="1" applyBorder="1" applyAlignment="1">
      <alignment vertical="center" wrapText="1"/>
    </xf>
    <xf numFmtId="0" fontId="109" fillId="17" borderId="31" xfId="0" applyFont="1" applyFill="1" applyBorder="1" applyAlignment="1">
      <alignment vertical="center" wrapText="1"/>
    </xf>
    <xf numFmtId="0" fontId="109" fillId="17" borderId="37" xfId="0" applyFont="1" applyFill="1" applyBorder="1" applyAlignment="1">
      <alignment vertical="center" wrapText="1"/>
    </xf>
    <xf numFmtId="4" fontId="94" fillId="2" borderId="18" xfId="0" applyNumberFormat="1" applyFont="1" applyFill="1" applyBorder="1" applyAlignment="1">
      <alignment horizontal="right" vertical="center" wrapText="1"/>
    </xf>
    <xf numFmtId="0" fontId="0" fillId="0" borderId="0" xfId="0" applyAlignment="1">
      <alignment horizontal="left"/>
    </xf>
    <xf numFmtId="0" fontId="85" fillId="0" borderId="0" xfId="0" applyFont="1" applyAlignment="1">
      <alignment horizontal="right"/>
    </xf>
    <xf numFmtId="0" fontId="76" fillId="2" borderId="1" xfId="0" applyFont="1" applyFill="1" applyBorder="1" applyAlignment="1">
      <alignment horizontal="left" vertical="center" wrapText="1"/>
    </xf>
    <xf numFmtId="0" fontId="88" fillId="0" borderId="1" xfId="5" applyFont="1" applyBorder="1" applyAlignment="1">
      <alignment horizontal="left" vertical="center" wrapText="1"/>
    </xf>
    <xf numFmtId="4" fontId="94" fillId="0" borderId="22" xfId="0" applyNumberFormat="1" applyFont="1" applyFill="1" applyBorder="1" applyAlignment="1">
      <alignment vertical="center"/>
    </xf>
    <xf numFmtId="4" fontId="94" fillId="0" borderId="2" xfId="0" applyNumberFormat="1" applyFont="1" applyFill="1" applyBorder="1" applyAlignment="1">
      <alignment vertical="center"/>
    </xf>
    <xf numFmtId="0" fontId="109" fillId="5" borderId="7" xfId="0" applyFont="1" applyFill="1" applyBorder="1" applyAlignment="1">
      <alignment horizontal="left" vertical="center" wrapText="1"/>
    </xf>
    <xf numFmtId="0" fontId="110" fillId="5" borderId="8" xfId="0" applyFont="1" applyFill="1" applyBorder="1" applyAlignment="1">
      <alignment horizontal="center" vertical="center" wrapText="1"/>
    </xf>
    <xf numFmtId="0" fontId="110" fillId="5" borderId="9" xfId="0" applyFont="1" applyFill="1" applyBorder="1" applyAlignment="1">
      <alignment horizontal="center" vertical="center" wrapText="1"/>
    </xf>
    <xf numFmtId="0" fontId="110" fillId="5" borderId="11" xfId="0" applyFont="1" applyFill="1" applyBorder="1" applyAlignment="1">
      <alignment horizontal="center" vertical="center" wrapText="1"/>
    </xf>
    <xf numFmtId="0" fontId="109" fillId="5" borderId="31" xfId="0" applyFont="1" applyFill="1" applyBorder="1" applyAlignment="1">
      <alignment horizontal="left" vertical="center" wrapText="1"/>
    </xf>
    <xf numFmtId="4" fontId="95" fillId="0" borderId="5" xfId="0" applyNumberFormat="1" applyFont="1" applyBorder="1" applyAlignment="1">
      <alignment vertical="center"/>
    </xf>
    <xf numFmtId="0" fontId="98" fillId="0" borderId="27" xfId="0" applyFont="1" applyFill="1" applyBorder="1" applyAlignment="1">
      <alignment horizontal="right" vertical="center" wrapText="1"/>
    </xf>
    <xf numFmtId="0" fontId="94" fillId="0" borderId="27" xfId="0" applyFont="1" applyFill="1" applyBorder="1" applyAlignment="1">
      <alignment horizontal="center" vertical="center"/>
    </xf>
    <xf numFmtId="0" fontId="95" fillId="0" borderId="27" xfId="0" applyFont="1" applyFill="1" applyBorder="1" applyAlignment="1">
      <alignment horizontal="center" vertical="center"/>
    </xf>
    <xf numFmtId="0" fontId="95" fillId="0" borderId="46" xfId="0" applyFont="1" applyFill="1" applyBorder="1" applyAlignment="1">
      <alignment horizontal="center" vertical="center"/>
    </xf>
    <xf numFmtId="10" fontId="84" fillId="5" borderId="45" xfId="0" applyNumberFormat="1" applyFont="1" applyFill="1" applyBorder="1" applyAlignment="1">
      <alignment horizontal="center" vertical="center"/>
    </xf>
    <xf numFmtId="0" fontId="76" fillId="0" borderId="15" xfId="0" applyFont="1" applyBorder="1" applyAlignment="1">
      <alignment horizontal="center" vertical="center"/>
    </xf>
    <xf numFmtId="0" fontId="76" fillId="0" borderId="17" xfId="0" applyFont="1" applyBorder="1" applyAlignment="1">
      <alignment horizontal="center" vertical="center"/>
    </xf>
    <xf numFmtId="4" fontId="0" fillId="0" borderId="0" xfId="0" applyNumberFormat="1" applyAlignment="1">
      <alignment horizontal="center" vertical="center"/>
    </xf>
    <xf numFmtId="0" fontId="75" fillId="0" borderId="1" xfId="8" applyFont="1" applyFill="1" applyBorder="1" applyAlignment="1">
      <alignment horizontal="left" vertical="center" wrapText="1"/>
    </xf>
    <xf numFmtId="0" fontId="75" fillId="2" borderId="2" xfId="0" applyFont="1" applyFill="1" applyBorder="1" applyAlignment="1">
      <alignment horizontal="left" vertical="center" wrapText="1"/>
    </xf>
    <xf numFmtId="4" fontId="95" fillId="2" borderId="12" xfId="0" applyNumberFormat="1" applyFont="1" applyFill="1" applyBorder="1" applyAlignment="1">
      <alignment horizontal="right" vertical="center"/>
    </xf>
    <xf numFmtId="0" fontId="112" fillId="0" borderId="0" xfId="0" applyFont="1"/>
    <xf numFmtId="0" fontId="116" fillId="18" borderId="4" xfId="0" applyFont="1" applyFill="1" applyBorder="1" applyAlignment="1">
      <alignment horizontal="left" vertical="center" wrapText="1"/>
    </xf>
    <xf numFmtId="0" fontId="116" fillId="18" borderId="6" xfId="0" applyFont="1" applyFill="1" applyBorder="1" applyAlignment="1">
      <alignment horizontal="left" vertical="center" wrapText="1"/>
    </xf>
    <xf numFmtId="0" fontId="117" fillId="18" borderId="24" xfId="0" applyFont="1" applyFill="1" applyBorder="1" applyAlignment="1">
      <alignment horizontal="center" vertical="center" wrapText="1"/>
    </xf>
    <xf numFmtId="0" fontId="117" fillId="18" borderId="1" xfId="0" applyFont="1" applyFill="1" applyBorder="1" applyAlignment="1">
      <alignment horizontal="center" vertical="center" wrapText="1"/>
    </xf>
    <xf numFmtId="0" fontId="117" fillId="18" borderId="2" xfId="0" applyFont="1" applyFill="1" applyBorder="1" applyAlignment="1">
      <alignment horizontal="center" vertical="center" wrapText="1"/>
    </xf>
    <xf numFmtId="0" fontId="117" fillId="18" borderId="15" xfId="0" applyFont="1" applyFill="1" applyBorder="1" applyAlignment="1">
      <alignment horizontal="center" vertical="center" wrapText="1"/>
    </xf>
    <xf numFmtId="4" fontId="112" fillId="17" borderId="24" xfId="0" applyNumberFormat="1" applyFont="1" applyFill="1" applyBorder="1" applyAlignment="1">
      <alignment horizontal="right" vertical="center" wrapText="1"/>
    </xf>
    <xf numFmtId="4" fontId="112" fillId="17" borderId="24" xfId="0" applyNumberFormat="1" applyFont="1" applyFill="1" applyBorder="1" applyAlignment="1">
      <alignment horizontal="right" vertical="center"/>
    </xf>
    <xf numFmtId="4" fontId="112" fillId="17" borderId="12" xfId="0" applyNumberFormat="1" applyFont="1" applyFill="1" applyBorder="1" applyAlignment="1">
      <alignment horizontal="right" vertical="center"/>
    </xf>
    <xf numFmtId="4" fontId="103" fillId="17" borderId="1" xfId="0" applyNumberFormat="1" applyFont="1" applyFill="1" applyBorder="1" applyAlignment="1">
      <alignment horizontal="right" vertical="center"/>
    </xf>
    <xf numFmtId="4" fontId="103" fillId="17" borderId="2" xfId="0" applyNumberFormat="1" applyFont="1" applyFill="1" applyBorder="1" applyAlignment="1">
      <alignment horizontal="right" vertical="center"/>
    </xf>
    <xf numFmtId="10" fontId="112" fillId="17" borderId="15" xfId="0" applyNumberFormat="1" applyFont="1" applyFill="1" applyBorder="1" applyAlignment="1">
      <alignment horizontal="center" vertical="center"/>
    </xf>
    <xf numFmtId="4" fontId="112" fillId="5" borderId="22" xfId="0" applyNumberFormat="1" applyFont="1" applyFill="1" applyBorder="1" applyAlignment="1">
      <alignment horizontal="right" vertical="center" wrapText="1"/>
    </xf>
    <xf numFmtId="4" fontId="112" fillId="5" borderId="22" xfId="0" applyNumberFormat="1" applyFont="1" applyFill="1" applyBorder="1" applyAlignment="1">
      <alignment horizontal="right" vertical="center"/>
    </xf>
    <xf numFmtId="4" fontId="112" fillId="5" borderId="5" xfId="0" applyNumberFormat="1" applyFont="1" applyFill="1" applyBorder="1" applyAlignment="1">
      <alignment horizontal="right" vertical="center"/>
    </xf>
    <xf numFmtId="4" fontId="103" fillId="5" borderId="1" xfId="0" applyNumberFormat="1" applyFont="1" applyFill="1" applyBorder="1" applyAlignment="1">
      <alignment horizontal="right" vertical="center"/>
    </xf>
    <xf numFmtId="4" fontId="103" fillId="5" borderId="2" xfId="0" applyNumberFormat="1" applyFont="1" applyFill="1" applyBorder="1" applyAlignment="1">
      <alignment horizontal="right" vertical="center"/>
    </xf>
    <xf numFmtId="10" fontId="112" fillId="5" borderId="17" xfId="0" applyNumberFormat="1" applyFont="1" applyFill="1" applyBorder="1" applyAlignment="1">
      <alignment horizontal="center" vertical="center"/>
    </xf>
    <xf numFmtId="10" fontId="112" fillId="5" borderId="15" xfId="0" applyNumberFormat="1" applyFont="1" applyFill="1" applyBorder="1" applyAlignment="1">
      <alignment horizontal="center" vertical="center"/>
    </xf>
    <xf numFmtId="0" fontId="103" fillId="0" borderId="23" xfId="0" applyFont="1" applyBorder="1" applyAlignment="1">
      <alignment horizontal="center" vertical="center" wrapText="1"/>
    </xf>
    <xf numFmtId="4" fontId="112" fillId="0" borderId="23" xfId="0" applyNumberFormat="1" applyFont="1" applyBorder="1" applyAlignment="1">
      <alignment horizontal="right" vertical="center"/>
    </xf>
    <xf numFmtId="4" fontId="112" fillId="0" borderId="11" xfId="0" applyNumberFormat="1" applyFont="1" applyBorder="1" applyAlignment="1">
      <alignment horizontal="right" vertical="center"/>
    </xf>
    <xf numFmtId="4" fontId="103" fillId="0" borderId="8" xfId="0" applyNumberFormat="1" applyFont="1" applyBorder="1" applyAlignment="1">
      <alignment horizontal="right" vertical="center"/>
    </xf>
    <xf numFmtId="4" fontId="103" fillId="0" borderId="9" xfId="0" applyNumberFormat="1" applyFont="1" applyBorder="1" applyAlignment="1">
      <alignment horizontal="right" vertical="center"/>
    </xf>
    <xf numFmtId="10" fontId="112" fillId="0" borderId="19" xfId="0" applyNumberFormat="1" applyFont="1" applyBorder="1" applyAlignment="1">
      <alignment horizontal="center" vertical="center"/>
    </xf>
    <xf numFmtId="10" fontId="103" fillId="0" borderId="19" xfId="0" applyNumberFormat="1" applyFont="1" applyFill="1" applyBorder="1" applyAlignment="1">
      <alignment horizontal="center" vertical="center"/>
    </xf>
    <xf numFmtId="4" fontId="112" fillId="18" borderId="32" xfId="0" applyNumberFormat="1" applyFont="1" applyFill="1" applyBorder="1" applyAlignment="1">
      <alignment horizontal="right" vertical="center"/>
    </xf>
    <xf numFmtId="4" fontId="103" fillId="18" borderId="36" xfId="0" applyNumberFormat="1" applyFont="1" applyFill="1" applyBorder="1" applyAlignment="1">
      <alignment horizontal="right" vertical="center"/>
    </xf>
    <xf numFmtId="4" fontId="103" fillId="18" borderId="25" xfId="0" applyNumberFormat="1" applyFont="1" applyFill="1" applyBorder="1" applyAlignment="1">
      <alignment horizontal="right" vertical="center"/>
    </xf>
    <xf numFmtId="10" fontId="112" fillId="18" borderId="29" xfId="0" applyNumberFormat="1" applyFont="1" applyFill="1" applyBorder="1" applyAlignment="1">
      <alignment horizontal="center" vertical="center"/>
    </xf>
    <xf numFmtId="10" fontId="112" fillId="18" borderId="15" xfId="0" applyNumberFormat="1" applyFont="1" applyFill="1" applyBorder="1" applyAlignment="1">
      <alignment horizontal="center" vertical="center"/>
    </xf>
    <xf numFmtId="0" fontId="112" fillId="0" borderId="2" xfId="0" applyFont="1" applyFill="1" applyBorder="1" applyAlignment="1">
      <alignment horizontal="right" vertical="center" wrapText="1"/>
    </xf>
    <xf numFmtId="4" fontId="118" fillId="0" borderId="2" xfId="0" applyNumberFormat="1" applyFont="1" applyFill="1" applyBorder="1" applyAlignment="1">
      <alignment horizontal="right" vertical="center"/>
    </xf>
    <xf numFmtId="0" fontId="112" fillId="0" borderId="2" xfId="0" applyFont="1" applyFill="1" applyBorder="1" applyAlignment="1">
      <alignment horizontal="left" vertical="center" wrapText="1"/>
    </xf>
    <xf numFmtId="4" fontId="119" fillId="0" borderId="30" xfId="0" applyNumberFormat="1" applyFont="1" applyFill="1" applyBorder="1" applyAlignment="1">
      <alignment vertical="center"/>
    </xf>
    <xf numFmtId="4" fontId="119" fillId="0" borderId="5" xfId="0" applyNumberFormat="1" applyFont="1" applyFill="1" applyBorder="1" applyAlignment="1">
      <alignment vertical="center"/>
    </xf>
    <xf numFmtId="4" fontId="119" fillId="0" borderId="2" xfId="0" applyNumberFormat="1" applyFont="1" applyFill="1" applyBorder="1" applyAlignment="1">
      <alignment horizontal="right" vertical="center"/>
    </xf>
    <xf numFmtId="4" fontId="120" fillId="0" borderId="2" xfId="0" applyNumberFormat="1" applyFont="1" applyFill="1" applyBorder="1" applyAlignment="1">
      <alignment horizontal="right" vertical="center"/>
    </xf>
    <xf numFmtId="4" fontId="112" fillId="0" borderId="2" xfId="0" applyNumberFormat="1" applyFont="1" applyFill="1" applyBorder="1" applyAlignment="1">
      <alignment horizontal="right" vertical="center"/>
    </xf>
    <xf numFmtId="0" fontId="103" fillId="0" borderId="1" xfId="0" applyFont="1" applyBorder="1" applyAlignment="1">
      <alignment horizontal="center" vertical="top"/>
    </xf>
    <xf numFmtId="0" fontId="103" fillId="0" borderId="1" xfId="0" applyFont="1" applyFill="1" applyBorder="1" applyAlignment="1">
      <alignment horizontal="center" vertical="top"/>
    </xf>
    <xf numFmtId="0" fontId="121" fillId="0" borderId="0" xfId="0" applyFont="1" applyFill="1" applyBorder="1" applyAlignment="1">
      <alignment vertical="center"/>
    </xf>
    <xf numFmtId="0" fontId="123" fillId="0" borderId="0" xfId="0" applyFont="1"/>
    <xf numFmtId="0" fontId="124" fillId="0" borderId="0" xfId="0" applyFont="1" applyFill="1" applyBorder="1" applyAlignment="1">
      <alignment horizontal="left" vertical="center" wrapText="1"/>
    </xf>
    <xf numFmtId="4" fontId="124" fillId="0" borderId="0" xfId="0" applyNumberFormat="1" applyFont="1" applyFill="1" applyBorder="1" applyAlignment="1">
      <alignment horizontal="right" vertical="center"/>
    </xf>
    <xf numFmtId="4" fontId="123" fillId="0" borderId="0" xfId="0" applyNumberFormat="1" applyFont="1" applyFill="1" applyBorder="1" applyAlignment="1">
      <alignment horizontal="right" vertical="center"/>
    </xf>
    <xf numFmtId="10" fontId="124" fillId="0" borderId="0" xfId="0" applyNumberFormat="1" applyFont="1" applyFill="1" applyBorder="1" applyAlignment="1">
      <alignment horizontal="center" vertical="center"/>
    </xf>
    <xf numFmtId="0" fontId="123" fillId="0" borderId="0" xfId="0" applyFont="1" applyFill="1" applyBorder="1" applyAlignment="1">
      <alignment horizontal="right"/>
    </xf>
    <xf numFmtId="0" fontId="123" fillId="0" borderId="0" xfId="0" applyFont="1" applyAlignment="1">
      <alignment horizontal="right"/>
    </xf>
    <xf numFmtId="0" fontId="74" fillId="2" borderId="2" xfId="0" applyFont="1" applyFill="1" applyBorder="1" applyAlignment="1">
      <alignment horizontal="left" vertical="center" wrapText="1"/>
    </xf>
    <xf numFmtId="0" fontId="94" fillId="0" borderId="46" xfId="0" applyFont="1" applyFill="1" applyBorder="1" applyAlignment="1">
      <alignment horizontal="center" vertical="center"/>
    </xf>
    <xf numFmtId="0" fontId="94" fillId="0" borderId="39" xfId="0" applyFont="1" applyBorder="1" applyAlignment="1">
      <alignment horizontal="center" vertical="center"/>
    </xf>
    <xf numFmtId="0" fontId="84" fillId="0" borderId="30" xfId="0" applyFont="1" applyBorder="1" applyAlignment="1">
      <alignment horizontal="right" vertical="center" wrapText="1"/>
    </xf>
    <xf numFmtId="0" fontId="77" fillId="0" borderId="1" xfId="0" applyFont="1" applyFill="1" applyBorder="1" applyAlignment="1">
      <alignment horizontal="center" vertical="center" wrapText="1"/>
    </xf>
    <xf numFmtId="0" fontId="94" fillId="0" borderId="1" xfId="0" applyFont="1" applyFill="1" applyBorder="1" applyAlignment="1">
      <alignment horizontal="center" vertical="center" wrapText="1"/>
    </xf>
    <xf numFmtId="0" fontId="98" fillId="0" borderId="44" xfId="0" applyFont="1" applyFill="1" applyBorder="1" applyAlignment="1">
      <alignment horizontal="right" vertical="center" wrapText="1"/>
    </xf>
    <xf numFmtId="4" fontId="125" fillId="0" borderId="2" xfId="0" applyNumberFormat="1" applyFont="1" applyBorder="1" applyAlignment="1">
      <alignment horizontal="right" vertical="center"/>
    </xf>
    <xf numFmtId="10" fontId="77" fillId="0" borderId="24" xfId="0" applyNumberFormat="1" applyFont="1" applyBorder="1" applyAlignment="1">
      <alignment horizontal="center" vertical="center"/>
    </xf>
    <xf numFmtId="4" fontId="77" fillId="2" borderId="22" xfId="0" applyNumberFormat="1" applyFont="1" applyFill="1" applyBorder="1" applyAlignment="1">
      <alignment horizontal="right" vertical="center"/>
    </xf>
    <xf numFmtId="0" fontId="94" fillId="0" borderId="1" xfId="5" applyFont="1" applyFill="1" applyBorder="1" applyAlignment="1">
      <alignment horizontal="left" vertical="center" wrapText="1"/>
    </xf>
    <xf numFmtId="4" fontId="77" fillId="2" borderId="32" xfId="0" applyNumberFormat="1" applyFont="1" applyFill="1" applyBorder="1" applyAlignment="1">
      <alignment vertical="center"/>
    </xf>
    <xf numFmtId="4" fontId="77" fillId="0" borderId="48" xfId="0" applyNumberFormat="1" applyFont="1" applyBorder="1" applyAlignment="1">
      <alignment vertical="center"/>
    </xf>
    <xf numFmtId="4" fontId="108" fillId="2" borderId="5" xfId="0" applyNumberFormat="1" applyFont="1" applyFill="1" applyBorder="1" applyAlignment="1">
      <alignment horizontal="right" vertical="center" wrapText="1"/>
    </xf>
    <xf numFmtId="0" fontId="94" fillId="0" borderId="5" xfId="0" applyFont="1" applyBorder="1" applyAlignment="1">
      <alignment vertical="center" wrapText="1"/>
    </xf>
    <xf numFmtId="0" fontId="72" fillId="2" borderId="1" xfId="0" applyFont="1" applyFill="1" applyBorder="1" applyAlignment="1">
      <alignment horizontal="left" vertical="center" wrapText="1"/>
    </xf>
    <xf numFmtId="0" fontId="77" fillId="0" borderId="4" xfId="0" applyFont="1" applyFill="1" applyBorder="1" applyAlignment="1">
      <alignment horizontal="center" vertical="center" wrapText="1"/>
    </xf>
    <xf numFmtId="10" fontId="77" fillId="0" borderId="24" xfId="0" applyNumberFormat="1" applyFont="1" applyBorder="1" applyAlignment="1">
      <alignment horizontal="center" vertical="center"/>
    </xf>
    <xf numFmtId="0" fontId="77" fillId="2" borderId="1" xfId="0" applyFont="1" applyFill="1" applyBorder="1" applyAlignment="1">
      <alignment horizontal="left" vertical="center" wrapText="1"/>
    </xf>
    <xf numFmtId="4" fontId="77" fillId="2" borderId="22" xfId="0" applyNumberFormat="1" applyFont="1" applyFill="1" applyBorder="1" applyAlignment="1">
      <alignment horizontal="right" vertical="center"/>
    </xf>
    <xf numFmtId="4" fontId="88" fillId="0" borderId="1" xfId="0" applyNumberFormat="1" applyFont="1" applyFill="1" applyBorder="1" applyAlignment="1">
      <alignment horizontal="right" vertical="center"/>
    </xf>
    <xf numFmtId="0" fontId="77" fillId="0" borderId="4" xfId="0" applyFont="1" applyFill="1" applyBorder="1" applyAlignment="1">
      <alignment vertical="center" wrapText="1"/>
    </xf>
    <xf numFmtId="2" fontId="95" fillId="2" borderId="12" xfId="0" applyNumberFormat="1" applyFont="1" applyFill="1" applyBorder="1" applyAlignment="1">
      <alignment horizontal="right" vertical="center"/>
    </xf>
    <xf numFmtId="4" fontId="77" fillId="2" borderId="6" xfId="0" applyNumberFormat="1" applyFont="1" applyFill="1" applyBorder="1" applyAlignment="1">
      <alignment horizontal="right" vertical="center"/>
    </xf>
    <xf numFmtId="10" fontId="77" fillId="0" borderId="22" xfId="0" applyNumberFormat="1" applyFont="1" applyBorder="1" applyAlignment="1">
      <alignment horizontal="center" vertical="center"/>
    </xf>
    <xf numFmtId="0" fontId="106" fillId="0" borderId="1" xfId="9" applyFont="1" applyBorder="1" applyAlignment="1">
      <alignment horizontal="left" vertical="center" wrapText="1"/>
    </xf>
    <xf numFmtId="4" fontId="94" fillId="0" borderId="6" xfId="0" applyNumberFormat="1" applyFont="1" applyBorder="1" applyAlignment="1">
      <alignment horizontal="right" vertical="center" wrapText="1"/>
    </xf>
    <xf numFmtId="4" fontId="84" fillId="17" borderId="51" xfId="0" applyNumberFormat="1" applyFont="1" applyFill="1" applyBorder="1" applyAlignment="1">
      <alignment horizontal="right" vertical="center"/>
    </xf>
    <xf numFmtId="0" fontId="71" fillId="2" borderId="4" xfId="0" applyFont="1" applyFill="1" applyBorder="1" applyAlignment="1">
      <alignment horizontal="left" vertical="center" wrapText="1"/>
    </xf>
    <xf numFmtId="4" fontId="94" fillId="0" borderId="24" xfId="0" applyNumberFormat="1" applyFont="1" applyFill="1" applyBorder="1" applyAlignment="1">
      <alignment horizontal="right" vertical="center" wrapText="1"/>
    </xf>
    <xf numFmtId="4" fontId="77" fillId="0" borderId="24" xfId="0" applyNumberFormat="1" applyFont="1" applyFill="1" applyBorder="1" applyAlignment="1">
      <alignment horizontal="right" vertical="center"/>
    </xf>
    <xf numFmtId="0" fontId="94" fillId="0" borderId="5" xfId="0" applyFont="1" applyFill="1" applyBorder="1" applyAlignment="1">
      <alignment vertical="center" wrapText="1"/>
    </xf>
    <xf numFmtId="4" fontId="94" fillId="0" borderId="22" xfId="0" applyNumberFormat="1" applyFont="1" applyFill="1" applyBorder="1" applyAlignment="1">
      <alignment horizontal="right" vertical="center"/>
    </xf>
    <xf numFmtId="0" fontId="94" fillId="0" borderId="12" xfId="0" applyFont="1" applyBorder="1" applyAlignment="1">
      <alignment vertical="center" wrapText="1"/>
    </xf>
    <xf numFmtId="4" fontId="94" fillId="0" borderId="22" xfId="0" applyNumberFormat="1" applyFont="1" applyFill="1" applyBorder="1" applyAlignment="1">
      <alignment horizontal="right" vertical="center" wrapText="1"/>
    </xf>
    <xf numFmtId="10" fontId="77" fillId="0" borderId="33" xfId="0" applyNumberFormat="1" applyFont="1" applyBorder="1" applyAlignment="1">
      <alignment horizontal="center" vertical="center"/>
    </xf>
    <xf numFmtId="4" fontId="94" fillId="0" borderId="33" xfId="0" applyNumberFormat="1" applyFont="1" applyFill="1" applyBorder="1" applyAlignment="1">
      <alignment horizontal="right" vertical="center" wrapText="1"/>
    </xf>
    <xf numFmtId="4" fontId="95" fillId="2" borderId="30" xfId="0" applyNumberFormat="1" applyFont="1" applyFill="1" applyBorder="1" applyAlignment="1">
      <alignment horizontal="right" vertical="center"/>
    </xf>
    <xf numFmtId="4" fontId="0" fillId="0" borderId="0" xfId="0" applyNumberFormat="1" applyFill="1"/>
    <xf numFmtId="10" fontId="77" fillId="0" borderId="24" xfId="0" applyNumberFormat="1" applyFont="1" applyBorder="1" applyAlignment="1">
      <alignment horizontal="center" vertical="center"/>
    </xf>
    <xf numFmtId="0" fontId="77" fillId="2" borderId="1" xfId="0" applyFont="1" applyFill="1" applyBorder="1" applyAlignment="1">
      <alignment horizontal="left" vertical="center" wrapText="1"/>
    </xf>
    <xf numFmtId="4" fontId="77" fillId="2" borderId="22" xfId="0" applyNumberFormat="1" applyFont="1" applyFill="1" applyBorder="1" applyAlignment="1">
      <alignment horizontal="right" vertical="center"/>
    </xf>
    <xf numFmtId="0" fontId="77" fillId="0" borderId="1" xfId="0" applyFont="1" applyFill="1" applyBorder="1" applyAlignment="1">
      <alignment horizontal="left" vertical="center" wrapText="1"/>
    </xf>
    <xf numFmtId="0" fontId="69" fillId="2" borderId="1" xfId="0" applyFont="1" applyFill="1" applyBorder="1" applyAlignment="1">
      <alignment horizontal="left" vertical="center" wrapText="1"/>
    </xf>
    <xf numFmtId="0" fontId="68" fillId="2" borderId="6" xfId="0" applyFont="1" applyFill="1" applyBorder="1" applyAlignment="1">
      <alignment horizontal="left" vertical="center" wrapText="1"/>
    </xf>
    <xf numFmtId="0" fontId="68" fillId="2" borderId="10" xfId="0" applyFont="1" applyFill="1" applyBorder="1" applyAlignment="1">
      <alignment horizontal="left" vertical="center" wrapText="1"/>
    </xf>
    <xf numFmtId="4" fontId="94" fillId="0" borderId="1" xfId="0" applyNumberFormat="1" applyFont="1" applyFill="1" applyBorder="1" applyAlignment="1">
      <alignment horizontal="right" vertical="center"/>
    </xf>
    <xf numFmtId="0" fontId="68" fillId="0" borderId="2" xfId="0" applyFont="1" applyFill="1" applyBorder="1" applyAlignment="1">
      <alignment horizontal="left" vertical="center" wrapText="1"/>
    </xf>
    <xf numFmtId="10" fontId="77" fillId="0" borderId="24" xfId="0" applyNumberFormat="1" applyFont="1" applyBorder="1" applyAlignment="1">
      <alignment horizontal="center" vertical="center"/>
    </xf>
    <xf numFmtId="0" fontId="77" fillId="2" borderId="1" xfId="0" applyFont="1" applyFill="1" applyBorder="1" applyAlignment="1">
      <alignment horizontal="left" vertical="center" wrapText="1"/>
    </xf>
    <xf numFmtId="4" fontId="77" fillId="2" borderId="22" xfId="0" applyNumberFormat="1" applyFont="1" applyFill="1" applyBorder="1" applyAlignment="1">
      <alignment horizontal="right" vertical="center"/>
    </xf>
    <xf numFmtId="0" fontId="94" fillId="0" borderId="31" xfId="0" applyFont="1" applyBorder="1" applyAlignment="1">
      <alignment vertical="center" wrapText="1"/>
    </xf>
    <xf numFmtId="0" fontId="67" fillId="2" borderId="7" xfId="0" applyFont="1" applyFill="1" applyBorder="1" applyAlignment="1">
      <alignment horizontal="left" vertical="center" wrapText="1"/>
    </xf>
    <xf numFmtId="0" fontId="94" fillId="0" borderId="1" xfId="0" applyFont="1" applyFill="1" applyBorder="1" applyAlignment="1">
      <alignment horizontal="left" vertical="center" wrapText="1"/>
    </xf>
    <xf numFmtId="0" fontId="94" fillId="0" borderId="1" xfId="0" applyFont="1" applyBorder="1" applyAlignment="1">
      <alignment horizontal="left" vertical="center" wrapText="1"/>
    </xf>
    <xf numFmtId="0" fontId="65" fillId="2" borderId="2" xfId="0" applyFont="1" applyFill="1" applyBorder="1" applyAlignment="1">
      <alignment horizontal="left" vertical="center" wrapText="1"/>
    </xf>
    <xf numFmtId="0" fontId="94" fillId="2" borderId="1" xfId="8" applyFont="1" applyFill="1" applyBorder="1" applyAlignment="1">
      <alignment horizontal="left" vertical="center" wrapText="1"/>
    </xf>
    <xf numFmtId="0" fontId="88" fillId="0" borderId="2" xfId="9" applyFont="1" applyBorder="1" applyAlignment="1">
      <alignment vertical="center" wrapText="1"/>
    </xf>
    <xf numFmtId="10" fontId="77" fillId="0" borderId="24" xfId="0" applyNumberFormat="1" applyFont="1" applyBorder="1" applyAlignment="1">
      <alignment horizontal="center" vertical="center"/>
    </xf>
    <xf numFmtId="0" fontId="77" fillId="2" borderId="1" xfId="0" applyFont="1" applyFill="1" applyBorder="1" applyAlignment="1">
      <alignment horizontal="left" vertical="center" wrapText="1"/>
    </xf>
    <xf numFmtId="4" fontId="77" fillId="2" borderId="22" xfId="0" applyNumberFormat="1" applyFont="1" applyFill="1" applyBorder="1" applyAlignment="1">
      <alignment horizontal="right" vertical="center"/>
    </xf>
    <xf numFmtId="0" fontId="64" fillId="0" borderId="7" xfId="0" applyFont="1" applyFill="1" applyBorder="1" applyAlignment="1">
      <alignment horizontal="left" vertical="center" wrapText="1"/>
    </xf>
    <xf numFmtId="0" fontId="77" fillId="0" borderId="1" xfId="0" applyFont="1" applyFill="1" applyBorder="1" applyAlignment="1">
      <alignment horizontal="left" vertical="center" wrapText="1"/>
    </xf>
    <xf numFmtId="10" fontId="77" fillId="0" borderId="24" xfId="0" applyNumberFormat="1" applyFont="1" applyBorder="1" applyAlignment="1">
      <alignment horizontal="center" vertical="center"/>
    </xf>
    <xf numFmtId="4" fontId="77" fillId="2" borderId="22" xfId="0" applyNumberFormat="1" applyFont="1" applyFill="1" applyBorder="1" applyAlignment="1">
      <alignment horizontal="right" vertical="center"/>
    </xf>
    <xf numFmtId="0" fontId="117" fillId="20" borderId="24" xfId="0" applyFont="1" applyFill="1" applyBorder="1" applyAlignment="1">
      <alignment horizontal="center" vertical="center" wrapText="1"/>
    </xf>
    <xf numFmtId="4" fontId="112" fillId="20" borderId="32" xfId="0" applyNumberFormat="1" applyFont="1" applyFill="1" applyBorder="1" applyAlignment="1">
      <alignment horizontal="right" vertical="center"/>
    </xf>
    <xf numFmtId="0" fontId="116" fillId="19" borderId="12" xfId="0" applyFont="1" applyFill="1" applyBorder="1" applyAlignment="1">
      <alignment horizontal="left" vertical="center" wrapText="1"/>
    </xf>
    <xf numFmtId="0" fontId="117" fillId="19" borderId="12" xfId="0" applyFont="1" applyFill="1" applyBorder="1" applyAlignment="1">
      <alignment horizontal="center" vertical="center" wrapText="1"/>
    </xf>
    <xf numFmtId="4" fontId="112" fillId="19" borderId="26" xfId="0" applyNumberFormat="1" applyFont="1" applyFill="1" applyBorder="1" applyAlignment="1">
      <alignment horizontal="right" vertical="center"/>
    </xf>
    <xf numFmtId="10" fontId="0" fillId="0" borderId="1" xfId="0" applyNumberFormat="1" applyBorder="1" applyAlignment="1">
      <alignment vertical="center"/>
    </xf>
    <xf numFmtId="0" fontId="109" fillId="5" borderId="20" xfId="0" applyFont="1" applyFill="1" applyBorder="1" applyAlignment="1">
      <alignment horizontal="left" vertical="center" wrapText="1"/>
    </xf>
    <xf numFmtId="10" fontId="0" fillId="0" borderId="4" xfId="0" applyNumberFormat="1" applyBorder="1" applyAlignment="1">
      <alignment vertical="center"/>
    </xf>
    <xf numFmtId="0" fontId="110" fillId="5" borderId="19" xfId="0" applyFont="1" applyFill="1" applyBorder="1" applyAlignment="1">
      <alignment horizontal="center" vertical="center" wrapText="1"/>
    </xf>
    <xf numFmtId="4" fontId="84" fillId="5" borderId="45" xfId="0" applyNumberFormat="1" applyFont="1" applyFill="1" applyBorder="1" applyAlignment="1">
      <alignment horizontal="center" vertical="center"/>
    </xf>
    <xf numFmtId="0" fontId="110" fillId="17" borderId="19" xfId="0" applyFont="1" applyFill="1" applyBorder="1" applyAlignment="1">
      <alignment horizontal="center" vertical="center" wrapText="1"/>
    </xf>
    <xf numFmtId="0" fontId="110" fillId="17" borderId="14" xfId="0" applyFont="1" applyFill="1" applyBorder="1" applyAlignment="1">
      <alignment horizontal="center" vertical="center" wrapText="1"/>
    </xf>
    <xf numFmtId="10" fontId="77" fillId="0" borderId="24" xfId="0" applyNumberFormat="1" applyFont="1" applyBorder="1" applyAlignment="1">
      <alignment horizontal="center" vertical="center"/>
    </xf>
    <xf numFmtId="4" fontId="77" fillId="2" borderId="22" xfId="0" applyNumberFormat="1" applyFont="1" applyFill="1" applyBorder="1" applyAlignment="1">
      <alignment horizontal="right" vertical="center"/>
    </xf>
    <xf numFmtId="0" fontId="63" fillId="2" borderId="1" xfId="0" applyFont="1" applyFill="1" applyBorder="1" applyAlignment="1">
      <alignment horizontal="left" vertical="center" wrapText="1"/>
    </xf>
    <xf numFmtId="10" fontId="77" fillId="0" borderId="33" xfId="0" applyNumberFormat="1" applyFont="1" applyBorder="1" applyAlignment="1">
      <alignment horizontal="center" vertical="center"/>
    </xf>
    <xf numFmtId="0" fontId="71" fillId="2" borderId="3" xfId="0" applyFont="1" applyFill="1" applyBorder="1" applyAlignment="1">
      <alignment horizontal="left" vertical="center" wrapText="1"/>
    </xf>
    <xf numFmtId="4" fontId="107" fillId="2" borderId="5" xfId="0" applyNumberFormat="1" applyFont="1" applyFill="1" applyBorder="1" applyAlignment="1">
      <alignment horizontal="right" vertical="center"/>
    </xf>
    <xf numFmtId="4" fontId="77" fillId="0" borderId="39" xfId="0" applyNumberFormat="1" applyFont="1" applyFill="1" applyBorder="1" applyAlignment="1">
      <alignment horizontal="right" vertical="center"/>
    </xf>
    <xf numFmtId="4" fontId="94" fillId="0" borderId="39" xfId="0" applyNumberFormat="1" applyFont="1" applyFill="1" applyBorder="1" applyAlignment="1">
      <alignment horizontal="right" vertical="center" wrapText="1"/>
    </xf>
    <xf numFmtId="4" fontId="94" fillId="0" borderId="30" xfId="0" applyNumberFormat="1" applyFont="1" applyFill="1" applyBorder="1" applyAlignment="1">
      <alignment horizontal="right" vertical="center" wrapText="1"/>
    </xf>
    <xf numFmtId="0" fontId="62" fillId="2" borderId="18" xfId="0" applyFont="1" applyFill="1" applyBorder="1" applyAlignment="1">
      <alignment horizontal="left" vertical="center" wrapText="1"/>
    </xf>
    <xf numFmtId="4" fontId="108" fillId="0" borderId="17" xfId="0" applyNumberFormat="1" applyFont="1" applyFill="1" applyBorder="1" applyAlignment="1">
      <alignment horizontal="right" vertical="center" wrapText="1"/>
    </xf>
    <xf numFmtId="4" fontId="77" fillId="2" borderId="22" xfId="0" applyNumberFormat="1" applyFont="1" applyFill="1" applyBorder="1" applyAlignment="1">
      <alignment horizontal="right" vertical="center"/>
    </xf>
    <xf numFmtId="10" fontId="77" fillId="0" borderId="24" xfId="0" applyNumberFormat="1" applyFont="1" applyBorder="1" applyAlignment="1">
      <alignment horizontal="center" vertical="center"/>
    </xf>
    <xf numFmtId="0" fontId="61" fillId="2" borderId="1" xfId="0" applyFont="1" applyFill="1" applyBorder="1" applyAlignment="1">
      <alignment horizontal="left" vertical="center" wrapText="1"/>
    </xf>
    <xf numFmtId="0" fontId="0" fillId="0" borderId="2" xfId="0" applyFill="1" applyBorder="1" applyAlignment="1">
      <alignment horizontal="left" vertical="center" wrapText="1"/>
    </xf>
    <xf numFmtId="10" fontId="0" fillId="0" borderId="0" xfId="0" applyNumberFormat="1" applyBorder="1" applyAlignment="1">
      <alignment vertical="center"/>
    </xf>
    <xf numFmtId="0" fontId="57" fillId="2" borderId="1" xfId="0" applyFont="1" applyFill="1" applyBorder="1" applyAlignment="1">
      <alignment horizontal="left" vertical="center" wrapText="1"/>
    </xf>
    <xf numFmtId="4" fontId="77" fillId="2" borderId="22" xfId="0" applyNumberFormat="1" applyFont="1" applyFill="1" applyBorder="1" applyAlignment="1">
      <alignment horizontal="right" vertical="center"/>
    </xf>
    <xf numFmtId="4" fontId="108" fillId="2" borderId="17" xfId="0" applyNumberFormat="1" applyFont="1" applyFill="1" applyBorder="1" applyAlignment="1">
      <alignment horizontal="right" vertical="center"/>
    </xf>
    <xf numFmtId="4" fontId="108" fillId="0" borderId="5" xfId="0" applyNumberFormat="1" applyFont="1" applyFill="1" applyBorder="1" applyAlignment="1">
      <alignment horizontal="right" vertical="center" wrapText="1"/>
    </xf>
    <xf numFmtId="4" fontId="108" fillId="2" borderId="0" xfId="0" applyNumberFormat="1" applyFont="1" applyFill="1" applyBorder="1" applyAlignment="1">
      <alignment horizontal="right" vertical="center"/>
    </xf>
    <xf numFmtId="4" fontId="112" fillId="19" borderId="1" xfId="0" applyNumberFormat="1" applyFont="1" applyFill="1" applyBorder="1" applyAlignment="1">
      <alignment horizontal="right" vertical="center"/>
    </xf>
    <xf numFmtId="4" fontId="0" fillId="0" borderId="0" xfId="0" applyNumberFormat="1" applyBorder="1" applyAlignment="1">
      <alignment vertical="center"/>
    </xf>
    <xf numFmtId="10" fontId="77" fillId="0" borderId="24" xfId="0" applyNumberFormat="1" applyFont="1" applyBorder="1" applyAlignment="1">
      <alignment horizontal="center" vertical="center"/>
    </xf>
    <xf numFmtId="4" fontId="77" fillId="2" borderId="22" xfId="0" applyNumberFormat="1" applyFont="1" applyFill="1" applyBorder="1" applyAlignment="1">
      <alignment horizontal="right" vertical="center"/>
    </xf>
    <xf numFmtId="0" fontId="56" fillId="2" borderId="1" xfId="0" applyFont="1" applyFill="1" applyBorder="1" applyAlignment="1">
      <alignment horizontal="left" vertical="center" wrapText="1"/>
    </xf>
    <xf numFmtId="4" fontId="77" fillId="2" borderId="39" xfId="0" applyNumberFormat="1" applyFont="1" applyFill="1" applyBorder="1" applyAlignment="1">
      <alignment horizontal="right" vertical="center"/>
    </xf>
    <xf numFmtId="10" fontId="77" fillId="0" borderId="24" xfId="0" applyNumberFormat="1" applyFont="1" applyBorder="1" applyAlignment="1">
      <alignment horizontal="center" vertical="center"/>
    </xf>
    <xf numFmtId="0" fontId="54" fillId="2" borderId="4" xfId="0" applyFont="1" applyFill="1" applyBorder="1" applyAlignment="1">
      <alignment horizontal="left" vertical="center" wrapText="1"/>
    </xf>
    <xf numFmtId="0" fontId="54" fillId="0" borderId="6" xfId="0" applyFont="1" applyFill="1" applyBorder="1" applyAlignment="1">
      <alignment horizontal="left" vertical="center" wrapText="1"/>
    </xf>
    <xf numFmtId="4" fontId="77" fillId="2" borderId="22" xfId="0" applyNumberFormat="1" applyFont="1" applyFill="1" applyBorder="1" applyAlignment="1">
      <alignment horizontal="right" vertical="center"/>
    </xf>
    <xf numFmtId="0" fontId="84" fillId="5" borderId="57" xfId="0" applyFont="1" applyFill="1" applyBorder="1" applyAlignment="1">
      <alignment vertical="center" wrapText="1"/>
    </xf>
    <xf numFmtId="4" fontId="84" fillId="5" borderId="52" xfId="0" applyNumberFormat="1" applyFont="1" applyFill="1" applyBorder="1" applyAlignment="1">
      <alignment horizontal="right" vertical="center"/>
    </xf>
    <xf numFmtId="10" fontId="84" fillId="5" borderId="57" xfId="0" applyNumberFormat="1" applyFont="1" applyFill="1" applyBorder="1" applyAlignment="1">
      <alignment horizontal="center" vertical="center"/>
    </xf>
    <xf numFmtId="10" fontId="77" fillId="0" borderId="33" xfId="0" applyNumberFormat="1" applyFont="1" applyBorder="1" applyAlignment="1">
      <alignment horizontal="center" vertical="center"/>
    </xf>
    <xf numFmtId="0" fontId="58" fillId="2" borderId="40" xfId="0" applyFont="1" applyFill="1" applyBorder="1" applyAlignment="1">
      <alignment horizontal="left" vertical="center" wrapText="1"/>
    </xf>
    <xf numFmtId="4" fontId="77" fillId="0" borderId="34" xfId="0" applyNumberFormat="1" applyFont="1" applyFill="1" applyBorder="1" applyAlignment="1">
      <alignment horizontal="right" vertical="center"/>
    </xf>
    <xf numFmtId="4" fontId="77" fillId="2" borderId="10" xfId="0" applyNumberFormat="1" applyFont="1" applyFill="1" applyBorder="1" applyAlignment="1">
      <alignment horizontal="right" vertical="center"/>
    </xf>
    <xf numFmtId="0" fontId="0" fillId="0" borderId="1" xfId="0" applyBorder="1" applyAlignment="1">
      <alignment horizontal="center" vertical="center" wrapText="1"/>
    </xf>
    <xf numFmtId="4" fontId="77" fillId="2" borderId="1" xfId="0" applyNumberFormat="1" applyFont="1" applyFill="1" applyBorder="1" applyAlignment="1">
      <alignment horizontal="right" vertical="center"/>
    </xf>
    <xf numFmtId="10" fontId="77" fillId="0" borderId="1" xfId="0" applyNumberFormat="1" applyFont="1" applyBorder="1" applyAlignment="1">
      <alignment horizontal="center" vertical="center"/>
    </xf>
    <xf numFmtId="4" fontId="84" fillId="17" borderId="53" xfId="0" applyNumberFormat="1" applyFont="1" applyFill="1" applyBorder="1" applyAlignment="1">
      <alignment horizontal="right" vertical="center"/>
    </xf>
    <xf numFmtId="0" fontId="77" fillId="17" borderId="53" xfId="0" applyFont="1" applyFill="1" applyBorder="1" applyAlignment="1">
      <alignment horizontal="center" vertical="center"/>
    </xf>
    <xf numFmtId="0" fontId="77" fillId="17" borderId="57" xfId="0" applyFont="1" applyFill="1" applyBorder="1" applyAlignment="1">
      <alignment horizontal="center" vertical="center"/>
    </xf>
    <xf numFmtId="0" fontId="77" fillId="17" borderId="58" xfId="0" applyFont="1" applyFill="1" applyBorder="1" applyAlignment="1">
      <alignment horizontal="center" vertical="center"/>
    </xf>
    <xf numFmtId="0" fontId="0" fillId="2" borderId="27" xfId="0" applyFill="1" applyBorder="1" applyAlignment="1">
      <alignment horizontal="left" vertical="center" wrapText="1"/>
    </xf>
    <xf numFmtId="4" fontId="84" fillId="20" borderId="54" xfId="0" applyNumberFormat="1" applyFont="1" applyFill="1" applyBorder="1" applyAlignment="1">
      <alignment horizontal="center" vertical="center"/>
    </xf>
    <xf numFmtId="4" fontId="84" fillId="19" borderId="54" xfId="0" applyNumberFormat="1" applyFont="1" applyFill="1" applyBorder="1" applyAlignment="1">
      <alignment horizontal="center" vertical="center"/>
    </xf>
    <xf numFmtId="4" fontId="84" fillId="5" borderId="53" xfId="0" applyNumberFormat="1" applyFont="1" applyFill="1" applyBorder="1" applyAlignment="1">
      <alignment horizontal="center" vertical="center"/>
    </xf>
    <xf numFmtId="10" fontId="84" fillId="5" borderId="54" xfId="0" applyNumberFormat="1" applyFont="1" applyFill="1" applyBorder="1" applyAlignment="1">
      <alignment horizontal="center" vertical="center"/>
    </xf>
    <xf numFmtId="4" fontId="95" fillId="2" borderId="1" xfId="0" applyNumberFormat="1" applyFont="1" applyFill="1" applyBorder="1" applyAlignment="1">
      <alignment horizontal="right" vertical="center"/>
    </xf>
    <xf numFmtId="4" fontId="108" fillId="2" borderId="1" xfId="0" applyNumberFormat="1" applyFont="1" applyFill="1" applyBorder="1" applyAlignment="1">
      <alignment horizontal="right" vertical="center"/>
    </xf>
    <xf numFmtId="0" fontId="94" fillId="2" borderId="1" xfId="0" applyFont="1" applyFill="1" applyBorder="1" applyAlignment="1">
      <alignment vertical="center" wrapText="1"/>
    </xf>
    <xf numFmtId="0" fontId="50" fillId="2" borderId="1" xfId="0" applyFont="1" applyFill="1" applyBorder="1" applyAlignment="1">
      <alignment horizontal="left" vertical="center" wrapText="1"/>
    </xf>
    <xf numFmtId="4" fontId="0" fillId="0" borderId="1" xfId="0" applyNumberFormat="1" applyBorder="1" applyAlignment="1">
      <alignment horizontal="right" vertical="center"/>
    </xf>
    <xf numFmtId="10" fontId="77" fillId="0" borderId="24" xfId="0" applyNumberFormat="1" applyFont="1" applyBorder="1" applyAlignment="1">
      <alignment horizontal="center" vertical="center"/>
    </xf>
    <xf numFmtId="0" fontId="94" fillId="0" borderId="41" xfId="9" applyFont="1" applyBorder="1" applyAlignment="1">
      <alignment horizontal="left" vertical="center" wrapText="1"/>
    </xf>
    <xf numFmtId="0" fontId="49" fillId="2" borderId="2" xfId="0" applyFont="1" applyFill="1" applyBorder="1" applyAlignment="1">
      <alignment horizontal="left" vertical="center" wrapText="1"/>
    </xf>
    <xf numFmtId="0" fontId="48" fillId="2" borderId="1" xfId="0" applyFont="1" applyFill="1" applyBorder="1" applyAlignment="1">
      <alignment horizontal="left" vertical="center" wrapText="1"/>
    </xf>
    <xf numFmtId="0" fontId="48" fillId="0" borderId="6" xfId="0" applyFont="1" applyFill="1" applyBorder="1" applyAlignment="1">
      <alignment horizontal="left" vertical="center" wrapText="1"/>
    </xf>
    <xf numFmtId="4" fontId="77" fillId="0" borderId="1" xfId="0" applyNumberFormat="1" applyFont="1" applyFill="1" applyBorder="1" applyAlignment="1">
      <alignment horizontal="right" vertical="center"/>
    </xf>
    <xf numFmtId="0" fontId="0" fillId="0" borderId="1" xfId="0" applyBorder="1" applyAlignment="1">
      <alignment horizontal="left" vertical="center" wrapText="1"/>
    </xf>
    <xf numFmtId="4" fontId="88" fillId="0" borderId="1" xfId="0" applyNumberFormat="1" applyFont="1" applyFill="1" applyBorder="1" applyAlignment="1">
      <alignment horizontal="right" vertical="center" wrapText="1"/>
    </xf>
    <xf numFmtId="0" fontId="46" fillId="0" borderId="5" xfId="0" applyFont="1" applyBorder="1" applyAlignment="1">
      <alignment vertical="center" wrapText="1"/>
    </xf>
    <xf numFmtId="4" fontId="84" fillId="20" borderId="54" xfId="0" applyNumberFormat="1" applyFont="1" applyFill="1" applyBorder="1" applyAlignment="1">
      <alignment horizontal="right" vertical="center"/>
    </xf>
    <xf numFmtId="4" fontId="84" fillId="19" borderId="54" xfId="0" applyNumberFormat="1" applyFont="1" applyFill="1" applyBorder="1" applyAlignment="1">
      <alignment horizontal="right" vertical="center"/>
    </xf>
    <xf numFmtId="4" fontId="84" fillId="17" borderId="61" xfId="0" applyNumberFormat="1" applyFont="1" applyFill="1" applyBorder="1" applyAlignment="1">
      <alignment horizontal="right" vertical="center"/>
    </xf>
    <xf numFmtId="4" fontId="84" fillId="17" borderId="62" xfId="0" applyNumberFormat="1" applyFont="1" applyFill="1" applyBorder="1" applyAlignment="1">
      <alignment horizontal="right" vertical="center"/>
    </xf>
    <xf numFmtId="10" fontId="100" fillId="17" borderId="54" xfId="0" applyNumberFormat="1" applyFont="1" applyFill="1" applyBorder="1" applyAlignment="1">
      <alignment horizontal="center" vertical="center" wrapText="1"/>
    </xf>
    <xf numFmtId="0" fontId="50" fillId="0" borderId="1" xfId="0" applyFont="1" applyBorder="1" applyAlignment="1">
      <alignment horizontal="left" vertical="center" wrapText="1"/>
    </xf>
    <xf numFmtId="164" fontId="53" fillId="2" borderId="1" xfId="0" applyNumberFormat="1" applyFont="1" applyFill="1" applyBorder="1" applyAlignment="1">
      <alignment vertical="center" wrapText="1"/>
    </xf>
    <xf numFmtId="4" fontId="77" fillId="0" borderId="1" xfId="0" applyNumberFormat="1" applyFont="1" applyFill="1" applyBorder="1" applyAlignment="1">
      <alignment horizontal="right" vertical="center"/>
    </xf>
    <xf numFmtId="4" fontId="77" fillId="0" borderId="20" xfId="0" applyNumberFormat="1" applyFont="1" applyFill="1" applyBorder="1" applyAlignment="1">
      <alignment horizontal="right" vertical="center"/>
    </xf>
    <xf numFmtId="0" fontId="0" fillId="0" borderId="20" xfId="0" applyBorder="1" applyAlignment="1">
      <alignment horizontal="left" vertical="center" wrapText="1"/>
    </xf>
    <xf numFmtId="0" fontId="0" fillId="0" borderId="1" xfId="0" applyBorder="1" applyAlignment="1">
      <alignment horizontal="left" vertical="center" wrapText="1"/>
    </xf>
    <xf numFmtId="10" fontId="77" fillId="0" borderId="24" xfId="0" applyNumberFormat="1" applyFont="1" applyBorder="1" applyAlignment="1">
      <alignment horizontal="center" vertical="center"/>
    </xf>
    <xf numFmtId="10" fontId="77" fillId="0" borderId="34" xfId="0" applyNumberFormat="1" applyFont="1" applyBorder="1" applyAlignment="1">
      <alignment horizontal="center" vertical="center"/>
    </xf>
    <xf numFmtId="0" fontId="0" fillId="0" borderId="20" xfId="0" applyBorder="1" applyAlignment="1">
      <alignment horizontal="center" vertical="center" wrapText="1"/>
    </xf>
    <xf numFmtId="0" fontId="0" fillId="0" borderId="20" xfId="0" applyBorder="1" applyAlignment="1">
      <alignment vertical="center" wrapText="1"/>
    </xf>
    <xf numFmtId="164" fontId="53" fillId="2" borderId="20" xfId="0" applyNumberFormat="1" applyFont="1" applyFill="1" applyBorder="1" applyAlignment="1">
      <alignment vertical="center" wrapText="1"/>
    </xf>
    <xf numFmtId="0" fontId="51" fillId="2" borderId="20" xfId="0" applyFont="1" applyFill="1" applyBorder="1" applyAlignment="1">
      <alignment horizontal="left" vertical="center" wrapText="1"/>
    </xf>
    <xf numFmtId="4" fontId="95" fillId="2" borderId="20" xfId="0" applyNumberFormat="1" applyFont="1" applyFill="1" applyBorder="1" applyAlignment="1">
      <alignment horizontal="right" vertical="center"/>
    </xf>
    <xf numFmtId="4" fontId="77" fillId="2" borderId="20" xfId="0" applyNumberFormat="1" applyFont="1" applyFill="1" applyBorder="1" applyAlignment="1">
      <alignment horizontal="right" vertical="center"/>
    </xf>
    <xf numFmtId="10" fontId="77" fillId="0" borderId="20" xfId="0" applyNumberFormat="1" applyFont="1" applyBorder="1" applyAlignment="1">
      <alignment horizontal="center" vertical="center"/>
    </xf>
    <xf numFmtId="10" fontId="77" fillId="0" borderId="24" xfId="0" applyNumberFormat="1" applyFont="1" applyBorder="1" applyAlignment="1">
      <alignment horizontal="center" vertical="center"/>
    </xf>
    <xf numFmtId="0" fontId="44" fillId="2" borderId="1" xfId="0" applyFont="1" applyFill="1" applyBorder="1" applyAlignment="1">
      <alignment horizontal="left" vertical="center" wrapText="1"/>
    </xf>
    <xf numFmtId="0" fontId="43" fillId="2" borderId="1" xfId="0" applyFont="1" applyFill="1" applyBorder="1" applyAlignment="1">
      <alignment horizontal="left" vertical="center" wrapText="1"/>
    </xf>
    <xf numFmtId="0" fontId="43" fillId="2" borderId="4" xfId="0" applyFont="1" applyFill="1" applyBorder="1" applyAlignment="1">
      <alignment horizontal="left" vertical="center" wrapText="1"/>
    </xf>
    <xf numFmtId="4" fontId="0" fillId="0" borderId="24" xfId="0" applyNumberFormat="1" applyBorder="1" applyAlignment="1">
      <alignment horizontal="right" vertical="center"/>
    </xf>
    <xf numFmtId="4" fontId="0" fillId="0" borderId="0" xfId="0" applyNumberFormat="1" applyAlignment="1">
      <alignment horizontal="center"/>
    </xf>
    <xf numFmtId="0" fontId="0" fillId="0" borderId="1" xfId="0" applyBorder="1" applyAlignment="1">
      <alignment horizontal="left" vertical="center" wrapText="1"/>
    </xf>
    <xf numFmtId="0" fontId="42" fillId="2" borderId="1" xfId="0" applyFont="1" applyFill="1" applyBorder="1" applyAlignment="1">
      <alignment horizontal="left" vertical="center" wrapText="1"/>
    </xf>
    <xf numFmtId="0" fontId="41" fillId="0" borderId="31" xfId="0" applyFont="1" applyFill="1" applyBorder="1" applyAlignment="1">
      <alignment vertical="center" wrapText="1"/>
    </xf>
    <xf numFmtId="10" fontId="77" fillId="0" borderId="33" xfId="0" applyNumberFormat="1" applyFont="1" applyBorder="1" applyAlignment="1">
      <alignment horizontal="center" vertical="center"/>
    </xf>
    <xf numFmtId="0" fontId="0" fillId="0" borderId="24" xfId="0" applyBorder="1" applyAlignment="1">
      <alignment horizontal="center" vertical="center"/>
    </xf>
    <xf numFmtId="0" fontId="39" fillId="2" borderId="1" xfId="0" applyFont="1" applyFill="1" applyBorder="1" applyAlignment="1">
      <alignment horizontal="left" vertical="center" wrapText="1"/>
    </xf>
    <xf numFmtId="4" fontId="94" fillId="0" borderId="5" xfId="0" applyNumberFormat="1" applyFont="1" applyFill="1" applyBorder="1" applyAlignment="1">
      <alignment horizontal="right" vertical="center" wrapText="1"/>
    </xf>
    <xf numFmtId="0" fontId="39" fillId="2" borderId="2" xfId="0" applyFont="1" applyFill="1" applyBorder="1" applyAlignment="1">
      <alignment horizontal="left" vertical="center" wrapText="1"/>
    </xf>
    <xf numFmtId="4" fontId="84" fillId="19" borderId="55" xfId="0" applyNumberFormat="1" applyFont="1" applyFill="1" applyBorder="1" applyAlignment="1">
      <alignment horizontal="center" vertical="center"/>
    </xf>
    <xf numFmtId="0" fontId="84" fillId="19" borderId="0" xfId="0" applyFont="1" applyFill="1" applyAlignment="1">
      <alignment vertical="center"/>
    </xf>
    <xf numFmtId="0" fontId="77" fillId="2" borderId="20" xfId="0" applyFont="1" applyFill="1" applyBorder="1" applyAlignment="1">
      <alignment horizontal="left" vertical="center" wrapText="1"/>
    </xf>
    <xf numFmtId="4" fontId="98" fillId="2" borderId="5" xfId="0" applyNumberFormat="1" applyFont="1" applyFill="1" applyBorder="1" applyAlignment="1">
      <alignment horizontal="right" vertical="center"/>
    </xf>
    <xf numFmtId="4" fontId="108" fillId="0" borderId="26" xfId="0" applyNumberFormat="1" applyFont="1" applyFill="1" applyBorder="1" applyAlignment="1">
      <alignment vertical="center"/>
    </xf>
    <xf numFmtId="4" fontId="95" fillId="0" borderId="5" xfId="0" applyNumberFormat="1" applyFont="1" applyFill="1" applyBorder="1" applyAlignment="1">
      <alignment vertical="center"/>
    </xf>
    <xf numFmtId="4" fontId="94" fillId="0" borderId="5" xfId="0" applyNumberFormat="1" applyFont="1" applyFill="1" applyBorder="1" applyAlignment="1">
      <alignment horizontal="right" vertical="center"/>
    </xf>
    <xf numFmtId="4" fontId="108" fillId="0" borderId="5" xfId="0" applyNumberFormat="1" applyFont="1" applyFill="1" applyBorder="1" applyAlignment="1">
      <alignment vertical="center"/>
    </xf>
    <xf numFmtId="4" fontId="95" fillId="0" borderId="5" xfId="0" applyNumberFormat="1" applyFont="1" applyFill="1" applyBorder="1" applyAlignment="1">
      <alignment horizontal="right" vertical="center" wrapText="1"/>
    </xf>
    <xf numFmtId="4" fontId="125" fillId="0" borderId="5" xfId="0" applyNumberFormat="1" applyFont="1" applyFill="1" applyBorder="1" applyAlignment="1">
      <alignment horizontal="right" vertical="center" wrapText="1"/>
    </xf>
    <xf numFmtId="4" fontId="88" fillId="0" borderId="2" xfId="0" applyNumberFormat="1" applyFont="1" applyFill="1" applyBorder="1" applyAlignment="1">
      <alignment horizontal="right" vertical="center" wrapText="1"/>
    </xf>
    <xf numFmtId="4" fontId="108" fillId="0" borderId="5" xfId="0" applyNumberFormat="1" applyFont="1" applyFill="1" applyBorder="1" applyAlignment="1">
      <alignment horizontal="right" vertical="center"/>
    </xf>
    <xf numFmtId="4" fontId="95" fillId="0" borderId="5" xfId="0" applyNumberFormat="1" applyFont="1" applyFill="1" applyBorder="1" applyAlignment="1">
      <alignment horizontal="right" vertical="center"/>
    </xf>
    <xf numFmtId="4" fontId="94" fillId="0" borderId="18" xfId="0" applyNumberFormat="1" applyFont="1" applyFill="1" applyBorder="1" applyAlignment="1">
      <alignment horizontal="right" vertical="center" wrapText="1"/>
    </xf>
    <xf numFmtId="4" fontId="94" fillId="0" borderId="18" xfId="0" applyNumberFormat="1" applyFont="1" applyFill="1" applyBorder="1" applyAlignment="1">
      <alignment vertical="center"/>
    </xf>
    <xf numFmtId="4" fontId="95" fillId="0" borderId="50" xfId="0" applyNumberFormat="1" applyFont="1" applyFill="1" applyBorder="1" applyAlignment="1">
      <alignment horizontal="right" vertical="center" wrapText="1"/>
    </xf>
    <xf numFmtId="4" fontId="94" fillId="0" borderId="24" xfId="0" applyNumberFormat="1" applyFont="1" applyFill="1" applyBorder="1" applyAlignment="1">
      <alignment vertical="center"/>
    </xf>
    <xf numFmtId="10" fontId="94" fillId="0" borderId="22" xfId="0" applyNumberFormat="1" applyFont="1" applyFill="1" applyBorder="1" applyAlignment="1">
      <alignment horizontal="center" vertical="center"/>
    </xf>
    <xf numFmtId="4" fontId="95" fillId="0" borderId="12" xfId="0" applyNumberFormat="1" applyFont="1" applyFill="1" applyBorder="1" applyAlignment="1">
      <alignment vertical="center"/>
    </xf>
    <xf numFmtId="0" fontId="126" fillId="0" borderId="12" xfId="0" applyFont="1" applyFill="1" applyBorder="1" applyAlignment="1">
      <alignment horizontal="right" vertical="center"/>
    </xf>
    <xf numFmtId="4" fontId="94" fillId="0" borderId="27" xfId="0" applyNumberFormat="1" applyFont="1" applyFill="1" applyBorder="1" applyAlignment="1">
      <alignment horizontal="right" vertical="center"/>
    </xf>
    <xf numFmtId="4" fontId="108" fillId="0" borderId="24" xfId="0" applyNumberFormat="1" applyFont="1" applyFill="1" applyBorder="1" applyAlignment="1">
      <alignment vertical="center"/>
    </xf>
    <xf numFmtId="4" fontId="95" fillId="0" borderId="17" xfId="0" applyNumberFormat="1" applyFont="1" applyFill="1" applyBorder="1" applyAlignment="1">
      <alignment horizontal="right" vertical="center" wrapText="1"/>
    </xf>
    <xf numFmtId="4" fontId="95" fillId="0" borderId="38" xfId="0" applyNumberFormat="1" applyFont="1" applyFill="1" applyBorder="1" applyAlignment="1">
      <alignment horizontal="right" vertical="center"/>
    </xf>
    <xf numFmtId="10" fontId="77" fillId="0" borderId="24" xfId="0" applyNumberFormat="1" applyFont="1" applyBorder="1" applyAlignment="1">
      <alignment horizontal="center" vertical="center"/>
    </xf>
    <xf numFmtId="0" fontId="38" fillId="2" borderId="1" xfId="0" applyFont="1" applyFill="1" applyBorder="1" applyAlignment="1">
      <alignment vertical="center" wrapText="1"/>
    </xf>
    <xf numFmtId="0" fontId="0" fillId="0" borderId="1" xfId="0" applyBorder="1" applyAlignment="1">
      <alignment horizontal="left" vertical="center" wrapText="1"/>
    </xf>
    <xf numFmtId="0" fontId="94" fillId="2" borderId="27" xfId="0" applyFont="1" applyFill="1" applyBorder="1" applyAlignment="1">
      <alignment vertical="center" wrapText="1"/>
    </xf>
    <xf numFmtId="0" fontId="37" fillId="0" borderId="2" xfId="0" applyFont="1" applyBorder="1" applyAlignment="1">
      <alignment horizontal="left" vertical="center" wrapText="1"/>
    </xf>
    <xf numFmtId="0" fontId="37" fillId="2" borderId="1" xfId="0" applyFont="1" applyFill="1" applyBorder="1" applyAlignment="1">
      <alignment horizontal="left" vertical="center" wrapText="1"/>
    </xf>
    <xf numFmtId="0" fontId="0" fillId="0" borderId="1" xfId="0" applyBorder="1" applyAlignment="1">
      <alignment horizontal="left" vertical="center" wrapText="1"/>
    </xf>
    <xf numFmtId="0" fontId="36" fillId="2" borderId="1" xfId="0" applyFont="1" applyFill="1" applyBorder="1" applyAlignment="1">
      <alignment horizontal="left" vertical="center" wrapText="1"/>
    </xf>
    <xf numFmtId="4" fontId="35" fillId="0" borderId="1" xfId="0" applyNumberFormat="1" applyFont="1" applyFill="1" applyBorder="1" applyAlignment="1">
      <alignment horizontal="right" vertical="center" wrapText="1"/>
    </xf>
    <xf numFmtId="4" fontId="120" fillId="0" borderId="30" xfId="0" applyNumberFormat="1" applyFont="1" applyFill="1" applyBorder="1" applyAlignment="1">
      <alignment horizontal="left" vertical="center"/>
    </xf>
    <xf numFmtId="4" fontId="120" fillId="0" borderId="5" xfId="0" applyNumberFormat="1" applyFont="1" applyFill="1" applyBorder="1" applyAlignment="1">
      <alignment horizontal="left" vertical="center"/>
    </xf>
    <xf numFmtId="4" fontId="103" fillId="0" borderId="1" xfId="0" applyNumberFormat="1" applyFont="1" applyFill="1" applyBorder="1" applyAlignment="1">
      <alignment horizontal="left" vertical="center"/>
    </xf>
    <xf numFmtId="0" fontId="34" fillId="2" borderId="1" xfId="0" applyFont="1" applyFill="1" applyBorder="1" applyAlignment="1">
      <alignment horizontal="left" vertical="center" wrapText="1"/>
    </xf>
    <xf numFmtId="0" fontId="0" fillId="0" borderId="28" xfId="0" applyBorder="1" applyAlignment="1">
      <alignment vertical="center"/>
    </xf>
    <xf numFmtId="0" fontId="33" fillId="0" borderId="2" xfId="0" applyFont="1" applyFill="1" applyBorder="1" applyAlignment="1">
      <alignment horizontal="left" vertical="center" wrapText="1"/>
    </xf>
    <xf numFmtId="0" fontId="0" fillId="0" borderId="1" xfId="0" applyBorder="1" applyAlignment="1">
      <alignment horizontal="left" vertical="center" wrapText="1"/>
    </xf>
    <xf numFmtId="0" fontId="32" fillId="2" borderId="1" xfId="0" applyFont="1" applyFill="1" applyBorder="1" applyAlignment="1">
      <alignment horizontal="left" vertical="center" wrapText="1"/>
    </xf>
    <xf numFmtId="0" fontId="126" fillId="0" borderId="5" xfId="0" applyFont="1" applyFill="1" applyBorder="1" applyAlignment="1">
      <alignment horizontal="right" vertical="center"/>
    </xf>
    <xf numFmtId="4" fontId="95" fillId="0" borderId="27" xfId="0" applyNumberFormat="1" applyFont="1" applyFill="1" applyBorder="1" applyAlignment="1">
      <alignment horizontal="right" vertical="center"/>
    </xf>
    <xf numFmtId="4" fontId="95" fillId="0" borderId="30" xfId="0" applyNumberFormat="1" applyFont="1" applyFill="1" applyBorder="1" applyAlignment="1">
      <alignment horizontal="right" vertical="center"/>
    </xf>
    <xf numFmtId="4" fontId="95" fillId="0" borderId="27" xfId="0" applyNumberFormat="1" applyFont="1" applyBorder="1" applyAlignment="1">
      <alignment horizontal="right" vertical="center"/>
    </xf>
    <xf numFmtId="4" fontId="95" fillId="0" borderId="6" xfId="0" applyNumberFormat="1" applyFont="1" applyFill="1" applyBorder="1" applyAlignment="1">
      <alignment horizontal="right" vertical="center" wrapText="1"/>
    </xf>
    <xf numFmtId="4" fontId="95" fillId="0" borderId="2" xfId="0" applyNumberFormat="1" applyFont="1" applyFill="1" applyBorder="1" applyAlignment="1">
      <alignment horizontal="right" vertical="center"/>
    </xf>
    <xf numFmtId="0" fontId="101" fillId="0" borderId="0" xfId="0" applyFont="1" applyFill="1" applyBorder="1" applyAlignment="1">
      <alignment horizontal="left"/>
    </xf>
    <xf numFmtId="0" fontId="84" fillId="5" borderId="57" xfId="0" applyFont="1" applyFill="1" applyBorder="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xf>
    <xf numFmtId="0" fontId="0" fillId="0" borderId="0" xfId="0" applyAlignment="1">
      <alignment horizontal="left" vertical="center"/>
    </xf>
    <xf numFmtId="0" fontId="101" fillId="0" borderId="0" xfId="0" applyFont="1" applyFill="1" applyBorder="1" applyAlignment="1">
      <alignment horizontal="right"/>
    </xf>
    <xf numFmtId="0" fontId="94" fillId="0" borderId="27" xfId="0" applyFont="1" applyFill="1" applyBorder="1" applyAlignment="1">
      <alignment horizontal="right" vertical="center"/>
    </xf>
    <xf numFmtId="0" fontId="0" fillId="0" borderId="0" xfId="0" applyAlignment="1">
      <alignment horizontal="right" vertical="center"/>
    </xf>
    <xf numFmtId="0" fontId="0" fillId="0" borderId="0" xfId="0" applyAlignment="1">
      <alignment horizontal="right"/>
    </xf>
    <xf numFmtId="4" fontId="95" fillId="0" borderId="12" xfId="0" applyNumberFormat="1" applyFont="1" applyBorder="1" applyAlignment="1">
      <alignment horizontal="right" vertical="center"/>
    </xf>
    <xf numFmtId="0" fontId="0" fillId="0" borderId="1" xfId="0" applyBorder="1" applyAlignment="1">
      <alignment horizontal="left" vertical="center" wrapText="1"/>
    </xf>
    <xf numFmtId="0" fontId="31" fillId="2" borderId="1" xfId="0" applyFont="1" applyFill="1" applyBorder="1" applyAlignment="1">
      <alignment horizontal="left" vertical="center" wrapText="1"/>
    </xf>
    <xf numFmtId="10" fontId="0" fillId="0" borderId="1" xfId="0" applyNumberFormat="1" applyBorder="1" applyAlignment="1">
      <alignment horizontal="center" vertical="center"/>
    </xf>
    <xf numFmtId="10" fontId="77" fillId="0" borderId="34" xfId="0" applyNumberFormat="1" applyFont="1" applyBorder="1" applyAlignment="1">
      <alignment horizontal="center" vertical="center"/>
    </xf>
    <xf numFmtId="10" fontId="77" fillId="0" borderId="24" xfId="0" applyNumberFormat="1" applyFont="1" applyBorder="1" applyAlignment="1">
      <alignment horizontal="center" vertical="center"/>
    </xf>
    <xf numFmtId="0" fontId="30" fillId="2" borderId="1" xfId="0" applyFont="1" applyFill="1" applyBorder="1" applyAlignment="1">
      <alignment horizontal="left" vertical="center" wrapText="1"/>
    </xf>
    <xf numFmtId="10" fontId="0" fillId="0" borderId="24" xfId="0" applyNumberFormat="1" applyBorder="1" applyAlignment="1">
      <alignment horizontal="center" vertical="center"/>
    </xf>
    <xf numFmtId="10" fontId="0" fillId="0" borderId="5" xfId="0" applyNumberFormat="1" applyBorder="1" applyAlignment="1">
      <alignment horizontal="center" vertical="center"/>
    </xf>
    <xf numFmtId="10" fontId="77" fillId="0" borderId="33" xfId="0" applyNumberFormat="1" applyFont="1" applyBorder="1" applyAlignment="1">
      <alignment horizontal="center" vertical="center"/>
    </xf>
    <xf numFmtId="0" fontId="0" fillId="0" borderId="24" xfId="0" applyBorder="1" applyAlignment="1">
      <alignment horizontal="center" vertical="center"/>
    </xf>
    <xf numFmtId="0" fontId="29" fillId="2" borderId="1" xfId="0" applyFont="1" applyFill="1" applyBorder="1" applyAlignment="1">
      <alignment horizontal="left" vertical="center" wrapText="1"/>
    </xf>
    <xf numFmtId="0" fontId="94" fillId="0" borderId="15"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0" fillId="0" borderId="1" xfId="0" applyBorder="1" applyAlignment="1">
      <alignment horizontal="left" vertical="center" wrapText="1"/>
    </xf>
    <xf numFmtId="0" fontId="28" fillId="2" borderId="1" xfId="0" applyFont="1" applyFill="1" applyBorder="1" applyAlignment="1">
      <alignment horizontal="left" vertical="center" wrapText="1"/>
    </xf>
    <xf numFmtId="0" fontId="25" fillId="0" borderId="2" xfId="0" applyFont="1" applyBorder="1" applyAlignment="1">
      <alignment horizontal="left" vertical="center" wrapText="1"/>
    </xf>
    <xf numFmtId="4" fontId="94" fillId="2" borderId="1" xfId="0" applyNumberFormat="1" applyFont="1" applyFill="1" applyBorder="1" applyAlignment="1">
      <alignment horizontal="right" vertical="center"/>
    </xf>
    <xf numFmtId="0" fontId="24" fillId="2" borderId="1" xfId="0" applyFont="1" applyFill="1" applyBorder="1" applyAlignment="1">
      <alignment horizontal="left" vertical="center" wrapText="1"/>
    </xf>
    <xf numFmtId="4" fontId="22" fillId="0" borderId="1" xfId="0" applyNumberFormat="1" applyFont="1" applyBorder="1" applyAlignment="1">
      <alignment horizontal="center" vertical="center"/>
    </xf>
    <xf numFmtId="4" fontId="94" fillId="0" borderId="1" xfId="0" applyNumberFormat="1" applyFont="1" applyFill="1" applyBorder="1" applyAlignment="1">
      <alignment horizontal="center" vertical="center"/>
    </xf>
    <xf numFmtId="0" fontId="22" fillId="0" borderId="5" xfId="0" applyFont="1" applyFill="1" applyBorder="1" applyAlignment="1">
      <alignment vertical="center" wrapText="1"/>
    </xf>
    <xf numFmtId="0" fontId="21" fillId="0" borderId="5" xfId="0" applyFont="1" applyBorder="1" applyAlignment="1">
      <alignment vertical="center" wrapText="1"/>
    </xf>
    <xf numFmtId="0" fontId="21" fillId="0" borderId="1" xfId="0" applyFont="1" applyFill="1" applyBorder="1" applyAlignment="1">
      <alignment vertical="center" wrapText="1"/>
    </xf>
    <xf numFmtId="14" fontId="21" fillId="0" borderId="5" xfId="0" applyNumberFormat="1" applyFont="1" applyFill="1" applyBorder="1" applyAlignment="1">
      <alignment vertical="center" wrapText="1"/>
    </xf>
    <xf numFmtId="0" fontId="21" fillId="17" borderId="55" xfId="0" applyFont="1" applyFill="1" applyBorder="1" applyAlignment="1">
      <alignment horizontal="center" vertical="center"/>
    </xf>
    <xf numFmtId="0" fontId="21" fillId="0" borderId="12" xfId="0" applyFont="1" applyBorder="1" applyAlignment="1">
      <alignment horizontal="center" vertical="center"/>
    </xf>
    <xf numFmtId="0" fontId="21" fillId="0" borderId="5" xfId="0" applyFont="1" applyBorder="1" applyAlignment="1">
      <alignment horizontal="center" vertical="center"/>
    </xf>
    <xf numFmtId="0" fontId="21" fillId="0" borderId="4" xfId="0" applyFont="1" applyFill="1" applyBorder="1" applyAlignment="1">
      <alignment vertical="center" wrapText="1"/>
    </xf>
    <xf numFmtId="0" fontId="94" fillId="0" borderId="1" xfId="0" applyFont="1" applyBorder="1" applyAlignment="1">
      <alignment horizontal="left" vertical="center" wrapText="1"/>
    </xf>
    <xf numFmtId="4" fontId="88" fillId="0" borderId="1" xfId="0" applyNumberFormat="1" applyFont="1" applyFill="1" applyBorder="1" applyAlignment="1">
      <alignment horizontal="right" vertical="center"/>
    </xf>
    <xf numFmtId="4" fontId="0" fillId="0" borderId="1" xfId="0" applyNumberFormat="1" applyBorder="1" applyAlignment="1">
      <alignment horizontal="center" vertical="center"/>
    </xf>
    <xf numFmtId="4" fontId="94" fillId="0" borderId="2" xfId="0" applyNumberFormat="1" applyFont="1" applyFill="1" applyBorder="1" applyAlignment="1">
      <alignment horizontal="center" vertical="center"/>
    </xf>
    <xf numFmtId="0" fontId="102" fillId="0" borderId="0" xfId="0" applyFont="1" applyFill="1" applyBorder="1" applyAlignment="1">
      <alignment horizontal="left"/>
    </xf>
    <xf numFmtId="0" fontId="131" fillId="5" borderId="8" xfId="0" applyFont="1" applyFill="1" applyBorder="1" applyAlignment="1">
      <alignment horizontal="center" vertical="center" wrapText="1"/>
    </xf>
    <xf numFmtId="0" fontId="19" fillId="0" borderId="10" xfId="0" applyFont="1" applyFill="1" applyBorder="1" applyAlignment="1">
      <alignment horizontal="left" vertical="center" wrapText="1"/>
    </xf>
    <xf numFmtId="4" fontId="19" fillId="0" borderId="24" xfId="0" applyNumberFormat="1" applyFont="1" applyFill="1" applyBorder="1" applyAlignment="1">
      <alignment vertical="center"/>
    </xf>
    <xf numFmtId="4" fontId="19" fillId="0" borderId="6" xfId="0" applyNumberFormat="1" applyFont="1" applyFill="1" applyBorder="1" applyAlignment="1">
      <alignment horizontal="right" vertical="center"/>
    </xf>
    <xf numFmtId="10" fontId="19" fillId="0" borderId="34" xfId="0" applyNumberFormat="1" applyFont="1" applyFill="1" applyBorder="1" applyAlignment="1">
      <alignment horizontal="center" vertical="center"/>
    </xf>
    <xf numFmtId="4" fontId="19" fillId="0" borderId="22" xfId="0" applyNumberFormat="1" applyFont="1" applyFill="1" applyBorder="1" applyAlignment="1">
      <alignment vertical="center"/>
    </xf>
    <xf numFmtId="4" fontId="19" fillId="0" borderId="2" xfId="0" applyNumberFormat="1" applyFont="1" applyFill="1" applyBorder="1" applyAlignment="1">
      <alignment horizontal="right" vertical="center"/>
    </xf>
    <xf numFmtId="10" fontId="19" fillId="0" borderId="22" xfId="0" applyNumberFormat="1"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2" xfId="0" applyFont="1" applyFill="1" applyBorder="1" applyAlignment="1">
      <alignment horizontal="left" vertical="center" wrapText="1"/>
    </xf>
    <xf numFmtId="4" fontId="19" fillId="0" borderId="22" xfId="0" applyNumberFormat="1" applyFont="1" applyFill="1" applyBorder="1" applyAlignment="1">
      <alignment horizontal="right" vertical="center"/>
    </xf>
    <xf numFmtId="0" fontId="19" fillId="0" borderId="1" xfId="5" applyFont="1" applyBorder="1" applyAlignment="1">
      <alignment horizontal="left" vertical="center" wrapText="1"/>
    </xf>
    <xf numFmtId="0" fontId="19" fillId="0" borderId="1" xfId="0" applyFont="1" applyBorder="1" applyAlignment="1">
      <alignment horizontal="left" vertical="center"/>
    </xf>
    <xf numFmtId="4" fontId="19" fillId="0" borderId="1" xfId="0" applyNumberFormat="1" applyFont="1" applyBorder="1" applyAlignment="1">
      <alignment horizontal="right" vertical="center"/>
    </xf>
    <xf numFmtId="4" fontId="94" fillId="0" borderId="1" xfId="0" applyNumberFormat="1" applyFont="1" applyBorder="1" applyAlignment="1">
      <alignment horizontal="left" vertical="center"/>
    </xf>
    <xf numFmtId="4" fontId="19" fillId="0" borderId="2" xfId="0" applyNumberFormat="1" applyFont="1" applyFill="1" applyBorder="1" applyAlignment="1">
      <alignment vertical="center"/>
    </xf>
    <xf numFmtId="10" fontId="19" fillId="0" borderId="30" xfId="0" applyNumberFormat="1" applyFont="1" applyFill="1" applyBorder="1" applyAlignment="1">
      <alignment horizontal="center" vertical="center"/>
    </xf>
    <xf numFmtId="0" fontId="19" fillId="0" borderId="6" xfId="0" applyFont="1" applyFill="1" applyBorder="1" applyAlignment="1">
      <alignment horizontal="left" vertical="center" wrapText="1"/>
    </xf>
    <xf numFmtId="4" fontId="19" fillId="0" borderId="27" xfId="0" applyNumberFormat="1" applyFont="1" applyFill="1" applyBorder="1" applyAlignment="1">
      <alignment vertical="center" wrapText="1"/>
    </xf>
    <xf numFmtId="4" fontId="19" fillId="0" borderId="18" xfId="0" applyNumberFormat="1" applyFont="1" applyFill="1" applyBorder="1" applyAlignment="1">
      <alignment horizontal="right" vertical="center" wrapText="1"/>
    </xf>
    <xf numFmtId="4" fontId="19" fillId="0" borderId="2" xfId="0" applyNumberFormat="1" applyFont="1" applyFill="1" applyBorder="1" applyAlignment="1">
      <alignment horizontal="right" vertical="center" wrapText="1"/>
    </xf>
    <xf numFmtId="4" fontId="19" fillId="0" borderId="18" xfId="0" applyNumberFormat="1" applyFont="1" applyFill="1" applyBorder="1" applyAlignment="1">
      <alignment horizontal="right" vertical="center"/>
    </xf>
    <xf numFmtId="4" fontId="19" fillId="0" borderId="5" xfId="0" applyNumberFormat="1" applyFont="1" applyFill="1" applyBorder="1" applyAlignment="1">
      <alignment horizontal="right" vertical="center"/>
    </xf>
    <xf numFmtId="0" fontId="19" fillId="2" borderId="2" xfId="0" applyFont="1" applyFill="1" applyBorder="1" applyAlignment="1">
      <alignment horizontal="left" vertical="center" wrapText="1"/>
    </xf>
    <xf numFmtId="4" fontId="19" fillId="0" borderId="30" xfId="0" applyNumberFormat="1" applyFont="1" applyFill="1" applyBorder="1" applyAlignment="1">
      <alignment vertical="center"/>
    </xf>
    <xf numFmtId="4" fontId="19" fillId="0" borderId="27" xfId="0" applyNumberFormat="1" applyFont="1" applyFill="1" applyBorder="1" applyAlignment="1">
      <alignment vertical="center"/>
    </xf>
    <xf numFmtId="4" fontId="19" fillId="0" borderId="17" xfId="0" applyNumberFormat="1" applyFont="1" applyFill="1" applyBorder="1" applyAlignment="1">
      <alignment vertical="center"/>
    </xf>
    <xf numFmtId="4" fontId="94" fillId="0" borderId="1" xfId="0" applyNumberFormat="1" applyFont="1" applyFill="1" applyBorder="1" applyAlignment="1">
      <alignment horizontal="left" vertical="center" wrapText="1"/>
    </xf>
    <xf numFmtId="4" fontId="19" fillId="0" borderId="18" xfId="0" applyNumberFormat="1" applyFont="1" applyFill="1" applyBorder="1" applyAlignment="1">
      <alignment vertical="center"/>
    </xf>
    <xf numFmtId="4" fontId="19" fillId="0" borderId="38" xfId="0" applyNumberFormat="1" applyFont="1" applyFill="1" applyBorder="1" applyAlignment="1">
      <alignment vertical="center"/>
    </xf>
    <xf numFmtId="4" fontId="19" fillId="0" borderId="33" xfId="0" applyNumberFormat="1" applyFont="1" applyFill="1" applyBorder="1" applyAlignment="1">
      <alignment vertical="center"/>
    </xf>
    <xf numFmtId="0" fontId="19" fillId="0" borderId="18" xfId="0" applyFont="1" applyFill="1" applyBorder="1" applyAlignment="1">
      <alignment horizontal="left" vertical="center" wrapText="1"/>
    </xf>
    <xf numFmtId="4" fontId="19" fillId="0" borderId="24" xfId="0" applyNumberFormat="1" applyFont="1" applyFill="1" applyBorder="1" applyAlignment="1">
      <alignment horizontal="right" vertical="center"/>
    </xf>
    <xf numFmtId="0" fontId="19" fillId="0" borderId="40" xfId="0" applyFont="1" applyFill="1" applyBorder="1" applyAlignment="1">
      <alignment horizontal="left" vertical="center" wrapText="1"/>
    </xf>
    <xf numFmtId="4" fontId="19" fillId="0" borderId="6" xfId="0" applyNumberFormat="1" applyFont="1" applyFill="1" applyBorder="1" applyAlignment="1">
      <alignment horizontal="center" vertical="center" wrapText="1"/>
    </xf>
    <xf numFmtId="4" fontId="19" fillId="0" borderId="6" xfId="0" applyNumberFormat="1" applyFont="1" applyFill="1" applyBorder="1" applyAlignment="1">
      <alignment vertical="center"/>
    </xf>
    <xf numFmtId="10" fontId="19" fillId="0" borderId="24" xfId="0" applyNumberFormat="1" applyFont="1" applyFill="1" applyBorder="1" applyAlignment="1">
      <alignment horizontal="center" vertical="center"/>
    </xf>
    <xf numFmtId="0" fontId="19" fillId="0" borderId="1" xfId="0" applyFont="1" applyFill="1" applyBorder="1" applyAlignment="1">
      <alignment horizontal="left" vertical="center"/>
    </xf>
    <xf numFmtId="0" fontId="19" fillId="0" borderId="18" xfId="0" applyFont="1" applyFill="1" applyBorder="1" applyAlignment="1">
      <alignment vertical="center" wrapText="1"/>
    </xf>
    <xf numFmtId="0" fontId="19" fillId="0" borderId="40" xfId="0" applyFont="1" applyFill="1" applyBorder="1" applyAlignment="1">
      <alignment vertical="center" wrapText="1"/>
    </xf>
    <xf numFmtId="4" fontId="19" fillId="0" borderId="40" xfId="0" applyNumberFormat="1" applyFont="1" applyFill="1" applyBorder="1" applyAlignment="1">
      <alignment vertical="center"/>
    </xf>
    <xf numFmtId="0" fontId="19" fillId="0" borderId="37" xfId="0" applyFont="1" applyFill="1" applyBorder="1" applyAlignment="1">
      <alignment horizontal="left" vertical="center" wrapText="1"/>
    </xf>
    <xf numFmtId="10" fontId="19" fillId="0" borderId="33" xfId="0" applyNumberFormat="1" applyFont="1" applyFill="1" applyBorder="1" applyAlignment="1">
      <alignment horizontal="center" vertical="center"/>
    </xf>
    <xf numFmtId="0" fontId="19" fillId="0" borderId="56" xfId="0" applyFont="1" applyFill="1" applyBorder="1" applyAlignment="1">
      <alignment horizontal="left" vertical="center" wrapText="1"/>
    </xf>
    <xf numFmtId="0" fontId="19" fillId="0" borderId="17" xfId="0" applyFont="1" applyFill="1" applyBorder="1" applyAlignment="1">
      <alignment horizontal="right"/>
    </xf>
    <xf numFmtId="4" fontId="94" fillId="0" borderId="20" xfId="0" applyNumberFormat="1" applyFont="1" applyFill="1" applyBorder="1" applyAlignment="1">
      <alignment horizontal="left" vertical="center" wrapText="1"/>
    </xf>
    <xf numFmtId="4" fontId="19" fillId="0" borderId="33" xfId="0" applyNumberFormat="1" applyFont="1" applyBorder="1" applyAlignment="1">
      <alignment horizontal="right" vertical="center"/>
    </xf>
    <xf numFmtId="4" fontId="19" fillId="0" borderId="37" xfId="0" applyNumberFormat="1" applyFont="1" applyBorder="1" applyAlignment="1">
      <alignment horizontal="right" vertical="center"/>
    </xf>
    <xf numFmtId="10" fontId="19" fillId="0" borderId="33" xfId="0" applyNumberFormat="1" applyFont="1" applyBorder="1" applyAlignment="1">
      <alignment horizontal="center" vertical="center"/>
    </xf>
    <xf numFmtId="4" fontId="94" fillId="0" borderId="20" xfId="0" applyNumberFormat="1" applyFont="1" applyFill="1" applyBorder="1" applyAlignment="1">
      <alignment horizontal="left" vertical="center"/>
    </xf>
    <xf numFmtId="0" fontId="19" fillId="0" borderId="59" xfId="0" applyFont="1" applyFill="1" applyBorder="1" applyAlignment="1">
      <alignment horizontal="left" vertical="center" wrapText="1"/>
    </xf>
    <xf numFmtId="4" fontId="19" fillId="0" borderId="24" xfId="0" applyNumberFormat="1" applyFont="1" applyBorder="1" applyAlignment="1">
      <alignment horizontal="right" vertical="center"/>
    </xf>
    <xf numFmtId="10" fontId="19" fillId="0" borderId="22" xfId="0" applyNumberFormat="1" applyFont="1" applyBorder="1" applyAlignment="1">
      <alignment horizontal="center" vertical="center"/>
    </xf>
    <xf numFmtId="0" fontId="19" fillId="5" borderId="57" xfId="0" applyFont="1" applyFill="1" applyBorder="1" applyAlignment="1">
      <alignment horizontal="left" vertical="center" wrapText="1"/>
    </xf>
    <xf numFmtId="0" fontId="19" fillId="5" borderId="57" xfId="0" applyFont="1" applyFill="1" applyBorder="1" applyAlignment="1">
      <alignment horizontal="left" vertical="center"/>
    </xf>
    <xf numFmtId="4" fontId="100" fillId="5" borderId="57" xfId="0" applyNumberFormat="1" applyFont="1" applyFill="1" applyBorder="1" applyAlignment="1">
      <alignment horizontal="left" vertical="center"/>
    </xf>
    <xf numFmtId="0" fontId="19" fillId="5" borderId="57" xfId="0" applyFont="1" applyFill="1" applyBorder="1" applyAlignment="1">
      <alignment horizontal="center" vertical="center"/>
    </xf>
    <xf numFmtId="0" fontId="19" fillId="5" borderId="58" xfId="0" applyFont="1" applyFill="1" applyBorder="1" applyAlignment="1">
      <alignment horizontal="center" vertical="center"/>
    </xf>
    <xf numFmtId="0" fontId="94" fillId="0" borderId="27" xfId="0" applyFont="1" applyFill="1" applyBorder="1" applyAlignment="1">
      <alignment horizontal="left" vertical="center"/>
    </xf>
    <xf numFmtId="0" fontId="19" fillId="0" borderId="15" xfId="0" applyFont="1" applyBorder="1" applyAlignment="1">
      <alignment horizontal="center" vertical="center"/>
    </xf>
    <xf numFmtId="0" fontId="19" fillId="0" borderId="24" xfId="0" applyFont="1" applyBorder="1" applyAlignment="1">
      <alignment horizontal="center" vertical="center"/>
    </xf>
    <xf numFmtId="0" fontId="19" fillId="0" borderId="17" xfId="0" applyFont="1" applyBorder="1" applyAlignment="1">
      <alignment horizontal="center" vertical="center"/>
    </xf>
    <xf numFmtId="0" fontId="94" fillId="0" borderId="0" xfId="0" applyFont="1" applyAlignment="1">
      <alignment horizontal="left" vertical="center"/>
    </xf>
    <xf numFmtId="0" fontId="94" fillId="0" borderId="0" xfId="0" applyFont="1" applyAlignment="1">
      <alignment horizontal="left"/>
    </xf>
    <xf numFmtId="4" fontId="19" fillId="0" borderId="0" xfId="0" applyNumberFormat="1" applyFont="1" applyFill="1" applyBorder="1" applyAlignment="1">
      <alignment horizontal="center" vertical="center"/>
    </xf>
    <xf numFmtId="4" fontId="19" fillId="0" borderId="0" xfId="0" applyNumberFormat="1" applyFont="1" applyBorder="1" applyAlignment="1">
      <alignment vertical="center"/>
    </xf>
    <xf numFmtId="0" fontId="110" fillId="5" borderId="63" xfId="0" applyFont="1" applyFill="1" applyBorder="1" applyAlignment="1">
      <alignment horizontal="center" vertical="center" wrapText="1"/>
    </xf>
    <xf numFmtId="0" fontId="110" fillId="5" borderId="35" xfId="0" applyFont="1" applyFill="1" applyBorder="1" applyAlignment="1">
      <alignment horizontal="center" vertical="center" wrapText="1"/>
    </xf>
    <xf numFmtId="0" fontId="86" fillId="5" borderId="28" xfId="0" applyFont="1" applyFill="1" applyBorder="1" applyAlignment="1">
      <alignment horizontal="left" vertical="center" wrapText="1"/>
    </xf>
    <xf numFmtId="0" fontId="109" fillId="5" borderId="1" xfId="0" applyFont="1" applyFill="1" applyBorder="1" applyAlignment="1">
      <alignment horizontal="left" vertical="center" wrapText="1"/>
    </xf>
    <xf numFmtId="10" fontId="0" fillId="0" borderId="12" xfId="0" applyNumberFormat="1" applyBorder="1" applyAlignment="1">
      <alignment vertical="center"/>
    </xf>
    <xf numFmtId="10" fontId="0" fillId="0" borderId="5" xfId="0" applyNumberFormat="1" applyBorder="1" applyAlignment="1">
      <alignment vertical="center"/>
    </xf>
    <xf numFmtId="0" fontId="19" fillId="0" borderId="12" xfId="0" applyFont="1" applyBorder="1" applyAlignment="1">
      <alignment horizontal="center" vertical="center"/>
    </xf>
    <xf numFmtId="0" fontId="19" fillId="0" borderId="5" xfId="0" applyFont="1" applyBorder="1" applyAlignment="1">
      <alignment horizontal="center" vertical="center"/>
    </xf>
    <xf numFmtId="0" fontId="19" fillId="0" borderId="22" xfId="0" applyFont="1" applyFill="1" applyBorder="1" applyAlignment="1">
      <alignment vertical="center" wrapText="1"/>
    </xf>
    <xf numFmtId="0" fontId="19" fillId="0" borderId="17" xfId="0" applyFont="1" applyFill="1" applyBorder="1" applyAlignment="1">
      <alignment horizontal="center" vertical="center"/>
    </xf>
    <xf numFmtId="0" fontId="19" fillId="0" borderId="17" xfId="0" applyFont="1" applyFill="1" applyBorder="1" applyAlignment="1">
      <alignment horizontal="center" vertical="center" wrapText="1"/>
    </xf>
    <xf numFmtId="0" fontId="94" fillId="0" borderId="22" xfId="0" applyFont="1" applyFill="1" applyBorder="1" applyAlignment="1">
      <alignment vertical="center" wrapText="1"/>
    </xf>
    <xf numFmtId="0" fontId="19" fillId="0" borderId="24" xfId="0" applyFont="1" applyFill="1" applyBorder="1" applyAlignment="1">
      <alignment horizontal="left" vertical="center" wrapText="1"/>
    </xf>
    <xf numFmtId="0" fontId="19" fillId="0" borderId="34" xfId="0" applyFont="1" applyFill="1" applyBorder="1" applyAlignment="1">
      <alignment vertical="center" wrapText="1"/>
    </xf>
    <xf numFmtId="0" fontId="19" fillId="0" borderId="50" xfId="0" applyFont="1" applyFill="1" applyBorder="1" applyAlignment="1">
      <alignment horizontal="center" vertical="center"/>
    </xf>
    <xf numFmtId="0" fontId="19" fillId="0" borderId="33" xfId="0" applyFont="1" applyBorder="1" applyAlignment="1">
      <alignment vertical="center" wrapText="1"/>
    </xf>
    <xf numFmtId="0" fontId="19" fillId="0" borderId="22" xfId="0" applyFont="1" applyBorder="1" applyAlignment="1">
      <alignment vertical="center" wrapText="1"/>
    </xf>
    <xf numFmtId="0" fontId="19" fillId="0" borderId="46" xfId="0" applyFont="1" applyFill="1" applyBorder="1" applyAlignment="1">
      <alignment vertical="center" wrapText="1"/>
    </xf>
    <xf numFmtId="0" fontId="19" fillId="0" borderId="39" xfId="0" applyFont="1" applyFill="1" applyBorder="1" applyAlignment="1">
      <alignment vertical="center" wrapText="1"/>
    </xf>
    <xf numFmtId="0" fontId="19" fillId="0" borderId="64" xfId="0" applyFont="1" applyFill="1" applyBorder="1" applyAlignment="1">
      <alignment horizontal="center" vertical="center"/>
    </xf>
    <xf numFmtId="0" fontId="84" fillId="5" borderId="61" xfId="0" applyFont="1" applyFill="1" applyBorder="1" applyAlignment="1">
      <alignment horizontal="center" vertical="center"/>
    </xf>
    <xf numFmtId="0" fontId="84" fillId="0" borderId="64" xfId="0" applyFont="1" applyBorder="1" applyAlignment="1">
      <alignment horizontal="center" vertical="center"/>
    </xf>
    <xf numFmtId="0" fontId="84" fillId="0" borderId="61" xfId="0" applyFont="1" applyBorder="1" applyAlignment="1">
      <alignment horizontal="center" vertical="center"/>
    </xf>
    <xf numFmtId="0" fontId="84" fillId="0" borderId="57" xfId="0" applyFont="1" applyBorder="1" applyAlignment="1">
      <alignment horizontal="right" vertical="center" wrapText="1"/>
    </xf>
    <xf numFmtId="0" fontId="94" fillId="0" borderId="54" xfId="0" applyFont="1" applyBorder="1" applyAlignment="1">
      <alignment horizontal="center" vertical="center"/>
    </xf>
    <xf numFmtId="4" fontId="107" fillId="0" borderId="55" xfId="0" applyNumberFormat="1" applyFont="1" applyBorder="1" applyAlignment="1">
      <alignment vertical="center"/>
    </xf>
    <xf numFmtId="4" fontId="84" fillId="0" borderId="53" xfId="0" applyNumberFormat="1" applyFont="1" applyBorder="1" applyAlignment="1">
      <alignment horizontal="center" vertical="center"/>
    </xf>
    <xf numFmtId="0" fontId="19" fillId="0" borderId="54" xfId="0" applyFont="1" applyBorder="1" applyAlignment="1">
      <alignment horizontal="center" vertical="center"/>
    </xf>
    <xf numFmtId="0" fontId="19" fillId="0" borderId="57" xfId="0" applyFont="1" applyBorder="1" applyAlignment="1">
      <alignment horizontal="center" vertical="center"/>
    </xf>
    <xf numFmtId="0" fontId="19" fillId="0" borderId="23" xfId="0" applyFont="1" applyBorder="1" applyAlignment="1">
      <alignment horizontal="center" vertical="center"/>
    </xf>
    <xf numFmtId="0" fontId="18" fillId="2" borderId="20" xfId="0" applyFont="1" applyFill="1" applyBorder="1" applyAlignment="1">
      <alignment horizontal="left" vertical="center" wrapText="1"/>
    </xf>
    <xf numFmtId="0" fontId="17" fillId="0" borderId="5" xfId="0" applyFont="1" applyBorder="1" applyAlignment="1">
      <alignment vertical="center" wrapText="1"/>
    </xf>
    <xf numFmtId="0" fontId="17" fillId="0" borderId="31" xfId="0" applyFont="1" applyFill="1" applyBorder="1" applyAlignment="1">
      <alignment vertical="center" wrapText="1"/>
    </xf>
    <xf numFmtId="0" fontId="17" fillId="0" borderId="5" xfId="0" applyFont="1" applyFill="1" applyBorder="1" applyAlignment="1">
      <alignment vertical="center" wrapText="1"/>
    </xf>
    <xf numFmtId="0" fontId="17" fillId="0" borderId="12" xfId="0" applyFont="1" applyFill="1" applyBorder="1" applyAlignment="1">
      <alignment vertical="center" wrapText="1"/>
    </xf>
    <xf numFmtId="0" fontId="17" fillId="0" borderId="41" xfId="0" applyFont="1" applyFill="1" applyBorder="1" applyAlignment="1">
      <alignment vertical="center" wrapText="1"/>
    </xf>
    <xf numFmtId="0" fontId="17" fillId="0" borderId="1" xfId="0" applyFont="1" applyFill="1" applyBorder="1" applyAlignment="1">
      <alignment vertical="center" wrapText="1"/>
    </xf>
    <xf numFmtId="0" fontId="16" fillId="0" borderId="58" xfId="0" applyFont="1" applyFill="1" applyBorder="1" applyAlignment="1">
      <alignment vertical="center" wrapText="1"/>
    </xf>
    <xf numFmtId="0" fontId="16" fillId="0" borderId="1" xfId="0" applyFont="1" applyFill="1" applyBorder="1" applyAlignment="1">
      <alignment horizontal="left" vertical="center" wrapText="1"/>
    </xf>
    <xf numFmtId="0" fontId="0" fillId="0" borderId="0" xfId="0" applyAlignment="1">
      <alignment wrapText="1"/>
    </xf>
    <xf numFmtId="0" fontId="19" fillId="0" borderId="1" xfId="0" applyFont="1" applyFill="1" applyBorder="1" applyAlignment="1">
      <alignment horizontal="center" vertical="center"/>
    </xf>
    <xf numFmtId="4" fontId="19" fillId="0" borderId="22" xfId="0" applyNumberFormat="1" applyFont="1" applyBorder="1" applyAlignment="1">
      <alignment horizontal="right" vertical="center"/>
    </xf>
    <xf numFmtId="4" fontId="95" fillId="0" borderId="5" xfId="0" applyNumberFormat="1" applyFont="1" applyBorder="1" applyAlignment="1">
      <alignment horizontal="right" vertical="center"/>
    </xf>
    <xf numFmtId="4" fontId="95" fillId="0" borderId="18" xfId="0" applyNumberFormat="1" applyFont="1" applyBorder="1" applyAlignment="1">
      <alignment horizontal="right" vertical="center"/>
    </xf>
    <xf numFmtId="0" fontId="19" fillId="5" borderId="43" xfId="0" applyFont="1" applyFill="1" applyBorder="1" applyAlignment="1">
      <alignment horizontal="center" vertical="center"/>
    </xf>
    <xf numFmtId="0" fontId="14" fillId="0" borderId="1" xfId="0" applyFont="1" applyFill="1" applyBorder="1" applyAlignment="1">
      <alignment horizontal="left" vertical="center" wrapText="1"/>
    </xf>
    <xf numFmtId="4" fontId="0" fillId="0" borderId="1" xfId="0" applyNumberFormat="1" applyBorder="1"/>
    <xf numFmtId="0" fontId="0" fillId="0" borderId="17" xfId="0" applyBorder="1"/>
    <xf numFmtId="4" fontId="0" fillId="0" borderId="18" xfId="0" applyNumberFormat="1" applyBorder="1"/>
    <xf numFmtId="0" fontId="0" fillId="0" borderId="19" xfId="0" applyBorder="1"/>
    <xf numFmtId="4" fontId="0" fillId="0" borderId="8" xfId="0" applyNumberFormat="1" applyBorder="1"/>
    <xf numFmtId="4" fontId="0" fillId="0" borderId="14" xfId="0" applyNumberFormat="1" applyBorder="1"/>
    <xf numFmtId="4" fontId="0" fillId="0" borderId="4" xfId="0" applyNumberFormat="1" applyBorder="1"/>
    <xf numFmtId="4" fontId="0" fillId="0" borderId="16" xfId="0" applyNumberFormat="1" applyBorder="1"/>
    <xf numFmtId="0" fontId="0" fillId="0" borderId="15" xfId="0" applyBorder="1"/>
    <xf numFmtId="0" fontId="0" fillId="0" borderId="68" xfId="0" applyBorder="1"/>
    <xf numFmtId="4" fontId="0" fillId="0" borderId="12" xfId="0" applyNumberFormat="1" applyBorder="1"/>
    <xf numFmtId="4" fontId="0" fillId="0" borderId="5" xfId="0" applyNumberFormat="1" applyBorder="1"/>
    <xf numFmtId="4" fontId="0" fillId="0" borderId="11" xfId="0" applyNumberFormat="1" applyBorder="1"/>
    <xf numFmtId="0" fontId="0" fillId="0" borderId="71" xfId="0" applyBorder="1" applyAlignment="1">
      <alignment wrapText="1"/>
    </xf>
    <xf numFmtId="0" fontId="0" fillId="0" borderId="72" xfId="0" applyBorder="1" applyAlignment="1">
      <alignment wrapText="1"/>
    </xf>
    <xf numFmtId="0" fontId="0" fillId="0" borderId="73" xfId="0" applyBorder="1" applyAlignment="1">
      <alignment wrapText="1"/>
    </xf>
    <xf numFmtId="4" fontId="84" fillId="0" borderId="57" xfId="0" applyNumberFormat="1" applyFont="1" applyBorder="1"/>
    <xf numFmtId="4" fontId="84" fillId="0" borderId="58" xfId="0" applyNumberFormat="1" applyFont="1" applyBorder="1"/>
    <xf numFmtId="0" fontId="84" fillId="0" borderId="70" xfId="0" applyFont="1" applyBorder="1" applyAlignment="1">
      <alignment horizontal="center"/>
    </xf>
    <xf numFmtId="0" fontId="84" fillId="0" borderId="69" xfId="0" applyFont="1" applyBorder="1" applyAlignment="1">
      <alignment horizontal="center"/>
    </xf>
    <xf numFmtId="0" fontId="84" fillId="0" borderId="67" xfId="0" applyFont="1" applyBorder="1" applyAlignment="1">
      <alignment horizontal="center"/>
    </xf>
    <xf numFmtId="0" fontId="84" fillId="0" borderId="66" xfId="0" applyFont="1" applyBorder="1" applyAlignment="1">
      <alignment horizontal="center"/>
    </xf>
    <xf numFmtId="0" fontId="12" fillId="0" borderId="22" xfId="0" applyFont="1" applyFill="1" applyBorder="1" applyAlignment="1">
      <alignment vertical="center" wrapText="1"/>
    </xf>
    <xf numFmtId="0" fontId="12" fillId="0" borderId="24" xfId="0" applyFont="1" applyFill="1" applyBorder="1" applyAlignment="1">
      <alignment horizontal="left" vertical="center" wrapText="1"/>
    </xf>
    <xf numFmtId="0" fontId="12" fillId="0" borderId="46" xfId="0" applyFont="1" applyFill="1" applyBorder="1" applyAlignment="1">
      <alignment vertical="center" wrapText="1"/>
    </xf>
    <xf numFmtId="0" fontId="11" fillId="0" borderId="22" xfId="0" applyFont="1" applyFill="1" applyBorder="1" applyAlignment="1">
      <alignment vertical="center" wrapText="1"/>
    </xf>
    <xf numFmtId="0" fontId="10" fillId="0" borderId="1" xfId="0" applyFont="1" applyFill="1" applyBorder="1" applyAlignment="1">
      <alignment vertical="center" wrapText="1"/>
    </xf>
    <xf numFmtId="0" fontId="10" fillId="0" borderId="6" xfId="0" applyFont="1" applyFill="1" applyBorder="1" applyAlignment="1">
      <alignment vertical="center" wrapText="1"/>
    </xf>
    <xf numFmtId="0" fontId="0" fillId="2" borderId="1" xfId="0" applyFill="1" applyBorder="1" applyAlignment="1">
      <alignment horizontal="left" vertical="center" wrapText="1"/>
    </xf>
    <xf numFmtId="0" fontId="10" fillId="0" borderId="1" xfId="0" applyFont="1" applyFill="1" applyBorder="1" applyAlignment="1">
      <alignment horizontal="left" vertical="center" wrapText="1"/>
    </xf>
    <xf numFmtId="0" fontId="9" fillId="0" borderId="22" xfId="0" applyFont="1" applyFill="1" applyBorder="1" applyAlignment="1">
      <alignment vertical="center" wrapText="1"/>
    </xf>
    <xf numFmtId="0" fontId="0" fillId="0" borderId="1" xfId="0" applyBorder="1" applyAlignment="1">
      <alignment horizontal="left" vertical="center" wrapText="1"/>
    </xf>
    <xf numFmtId="0" fontId="0" fillId="2" borderId="4" xfId="0" applyFill="1" applyBorder="1" applyAlignment="1">
      <alignment horizontal="left" vertical="center" wrapText="1"/>
    </xf>
    <xf numFmtId="0" fontId="8" fillId="0" borderId="22" xfId="0" applyFont="1" applyFill="1" applyBorder="1" applyAlignment="1">
      <alignment vertical="center" wrapText="1"/>
    </xf>
    <xf numFmtId="0" fontId="7" fillId="2" borderId="1" xfId="0" applyFont="1" applyFill="1" applyBorder="1" applyAlignment="1">
      <alignment horizontal="left" vertical="center" wrapText="1"/>
    </xf>
    <xf numFmtId="14" fontId="7" fillId="0" borderId="5" xfId="0" applyNumberFormat="1" applyFont="1" applyFill="1" applyBorder="1" applyAlignment="1">
      <alignment vertical="center" wrapText="1"/>
    </xf>
    <xf numFmtId="0" fontId="6" fillId="0" borderId="59" xfId="0" applyFont="1" applyBorder="1" applyAlignment="1">
      <alignment vertical="center" wrapText="1"/>
    </xf>
    <xf numFmtId="0" fontId="6" fillId="0" borderId="1" xfId="0" applyFont="1" applyBorder="1" applyAlignment="1">
      <alignment horizontal="left" vertical="center"/>
    </xf>
    <xf numFmtId="0" fontId="5" fillId="0" borderId="5" xfId="0" applyFont="1" applyBorder="1" applyAlignment="1">
      <alignment vertical="center" wrapText="1"/>
    </xf>
    <xf numFmtId="0" fontId="4" fillId="0" borderId="18"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2" xfId="0" applyFont="1" applyFill="1" applyBorder="1" applyAlignment="1">
      <alignment vertical="center" wrapText="1"/>
    </xf>
    <xf numFmtId="0" fontId="4" fillId="0" borderId="2" xfId="0" applyFont="1" applyFill="1" applyBorder="1" applyAlignment="1">
      <alignment horizontal="left" vertical="center" wrapText="1"/>
    </xf>
    <xf numFmtId="4" fontId="94" fillId="0" borderId="5" xfId="0" applyNumberFormat="1" applyFont="1" applyFill="1" applyBorder="1" applyAlignment="1">
      <alignment vertical="center"/>
    </xf>
    <xf numFmtId="4" fontId="94" fillId="0" borderId="41" xfId="0" applyNumberFormat="1" applyFont="1" applyFill="1" applyBorder="1" applyAlignment="1">
      <alignment vertical="center"/>
    </xf>
    <xf numFmtId="0" fontId="94" fillId="0" borderId="1" xfId="0" applyFont="1" applyFill="1" applyBorder="1" applyAlignment="1">
      <alignment horizontal="left" vertical="center" wrapText="1"/>
    </xf>
    <xf numFmtId="0" fontId="94" fillId="0" borderId="20" xfId="0" applyFont="1" applyFill="1" applyBorder="1" applyAlignment="1">
      <alignment horizontal="left" vertical="center" wrapText="1"/>
    </xf>
    <xf numFmtId="4" fontId="88" fillId="0" borderId="20" xfId="0" applyNumberFormat="1" applyFont="1" applyFill="1" applyBorder="1" applyAlignment="1">
      <alignment horizontal="right" vertical="center"/>
    </xf>
    <xf numFmtId="0" fontId="10" fillId="0" borderId="20" xfId="0"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88" fillId="0" borderId="20" xfId="5" applyFont="1" applyBorder="1" applyAlignment="1">
      <alignment horizontal="left" vertical="center" wrapText="1"/>
    </xf>
    <xf numFmtId="0" fontId="19" fillId="0" borderId="20" xfId="0" applyFont="1" applyBorder="1" applyAlignment="1">
      <alignment horizontal="left" vertical="center"/>
    </xf>
    <xf numFmtId="0" fontId="3" fillId="0" borderId="1" xfId="0" applyFont="1" applyFill="1" applyBorder="1" applyAlignment="1">
      <alignment horizontal="left" vertical="center" wrapText="1"/>
    </xf>
    <xf numFmtId="0" fontId="3" fillId="0" borderId="46" xfId="0" applyFont="1" applyBorder="1" applyAlignment="1">
      <alignment vertical="center" wrapText="1"/>
    </xf>
    <xf numFmtId="0" fontId="3" fillId="0" borderId="22" xfId="0" applyFont="1" applyFill="1" applyBorder="1" applyAlignment="1">
      <alignment vertical="center" wrapText="1"/>
    </xf>
    <xf numFmtId="0" fontId="3" fillId="0" borderId="2" xfId="0" applyFont="1" applyFill="1" applyBorder="1" applyAlignment="1">
      <alignment horizontal="left" vertical="center" wrapText="1"/>
    </xf>
    <xf numFmtId="0" fontId="112" fillId="18" borderId="2" xfId="0" applyFont="1" applyFill="1" applyBorder="1" applyAlignment="1">
      <alignment horizontal="left" vertical="center" wrapText="1"/>
    </xf>
    <xf numFmtId="0" fontId="112" fillId="18" borderId="30" xfId="0" applyFont="1" applyFill="1" applyBorder="1" applyAlignment="1">
      <alignment horizontal="left" vertical="center" wrapText="1"/>
    </xf>
    <xf numFmtId="0" fontId="112" fillId="18" borderId="5" xfId="0" applyFont="1" applyFill="1" applyBorder="1" applyAlignment="1">
      <alignment horizontal="left" vertical="center" wrapText="1"/>
    </xf>
    <xf numFmtId="4" fontId="103" fillId="0" borderId="1" xfId="0" applyNumberFormat="1" applyFont="1" applyFill="1" applyBorder="1" applyAlignment="1">
      <alignment horizontal="left" vertical="center"/>
    </xf>
    <xf numFmtId="4" fontId="118" fillId="0" borderId="2" xfId="0" applyNumberFormat="1" applyFont="1" applyFill="1" applyBorder="1" applyAlignment="1">
      <alignment horizontal="left" vertical="center"/>
    </xf>
    <xf numFmtId="4" fontId="118" fillId="0" borderId="30" xfId="0" applyNumberFormat="1" applyFont="1" applyFill="1" applyBorder="1" applyAlignment="1">
      <alignment horizontal="left" vertical="center"/>
    </xf>
    <xf numFmtId="4" fontId="118" fillId="0" borderId="5" xfId="0" applyNumberFormat="1" applyFont="1" applyFill="1" applyBorder="1" applyAlignment="1">
      <alignment horizontal="left" vertical="center"/>
    </xf>
    <xf numFmtId="0" fontId="122" fillId="0" borderId="0" xfId="0" applyFont="1" applyAlignment="1">
      <alignment horizontal="center" wrapText="1"/>
    </xf>
    <xf numFmtId="0" fontId="103" fillId="0" borderId="1" xfId="0" applyFont="1" applyBorder="1" applyAlignment="1">
      <alignment horizontal="left" vertical="top" wrapText="1"/>
    </xf>
    <xf numFmtId="4" fontId="112" fillId="0" borderId="30" xfId="0" applyNumberFormat="1" applyFont="1" applyFill="1" applyBorder="1" applyAlignment="1">
      <alignment horizontal="left" vertical="center"/>
    </xf>
    <xf numFmtId="4" fontId="112" fillId="0" borderId="5" xfId="0" applyNumberFormat="1" applyFont="1" applyFill="1" applyBorder="1" applyAlignment="1">
      <alignment horizontal="left" vertical="center"/>
    </xf>
    <xf numFmtId="0" fontId="117" fillId="18" borderId="2" xfId="0" applyFont="1" applyFill="1" applyBorder="1" applyAlignment="1">
      <alignment horizontal="center" vertical="center" wrapText="1"/>
    </xf>
    <xf numFmtId="0" fontId="117" fillId="18" borderId="30" xfId="0" applyFont="1" applyFill="1" applyBorder="1" applyAlignment="1">
      <alignment horizontal="center" vertical="center" wrapText="1"/>
    </xf>
    <xf numFmtId="0" fontId="116" fillId="18" borderId="17" xfId="0" applyFont="1" applyFill="1" applyBorder="1" applyAlignment="1">
      <alignment horizontal="left" vertical="center" wrapText="1"/>
    </xf>
    <xf numFmtId="0" fontId="112" fillId="0" borderId="1" xfId="0" applyFont="1" applyBorder="1" applyAlignment="1">
      <alignment horizontal="left" vertical="top" wrapText="1"/>
    </xf>
    <xf numFmtId="0" fontId="112" fillId="17" borderId="1" xfId="0" applyFont="1" applyFill="1" applyBorder="1" applyAlignment="1">
      <alignment horizontal="left" vertical="center" wrapText="1"/>
    </xf>
    <xf numFmtId="0" fontId="112" fillId="17" borderId="2" xfId="0" applyFont="1" applyFill="1" applyBorder="1" applyAlignment="1">
      <alignment horizontal="left" vertical="center" wrapText="1"/>
    </xf>
    <xf numFmtId="0" fontId="112" fillId="5" borderId="1" xfId="0" applyFont="1" applyFill="1" applyBorder="1" applyAlignment="1">
      <alignment horizontal="left" vertical="center" wrapText="1"/>
    </xf>
    <xf numFmtId="0" fontId="112" fillId="5" borderId="2" xfId="0" applyFont="1" applyFill="1" applyBorder="1" applyAlignment="1">
      <alignment horizontal="left" vertical="center" wrapText="1"/>
    </xf>
    <xf numFmtId="0" fontId="116" fillId="18" borderId="22" xfId="0" applyFont="1" applyFill="1" applyBorder="1" applyAlignment="1">
      <alignment horizontal="left" vertical="center" wrapText="1"/>
    </xf>
    <xf numFmtId="0" fontId="112" fillId="0" borderId="9" xfId="0" applyFont="1" applyBorder="1" applyAlignment="1">
      <alignment horizontal="left" vertical="center" wrapText="1"/>
    </xf>
    <xf numFmtId="0" fontId="112" fillId="0" borderId="35" xfId="0" applyFont="1" applyBorder="1" applyAlignment="1">
      <alignment horizontal="left" vertical="center" wrapText="1"/>
    </xf>
    <xf numFmtId="4" fontId="103" fillId="0" borderId="2" xfId="0" applyNumberFormat="1" applyFont="1" applyFill="1" applyBorder="1" applyAlignment="1">
      <alignment horizontal="center" vertical="center" wrapText="1"/>
    </xf>
    <xf numFmtId="4" fontId="103" fillId="0" borderId="30" xfId="0" applyNumberFormat="1" applyFont="1" applyFill="1" applyBorder="1" applyAlignment="1">
      <alignment horizontal="center" vertical="center" wrapText="1"/>
    </xf>
    <xf numFmtId="4" fontId="103" fillId="0" borderId="5" xfId="0" applyNumberFormat="1" applyFont="1" applyFill="1" applyBorder="1" applyAlignment="1">
      <alignment horizontal="center" vertical="center" wrapText="1"/>
    </xf>
    <xf numFmtId="4" fontId="103" fillId="0" borderId="1" xfId="0" applyNumberFormat="1" applyFont="1" applyFill="1" applyBorder="1" applyAlignment="1">
      <alignment horizontal="left" vertical="center" wrapText="1"/>
    </xf>
    <xf numFmtId="0" fontId="116" fillId="18" borderId="38" xfId="0" applyFont="1" applyFill="1" applyBorder="1" applyAlignment="1">
      <alignment horizontal="center" vertical="center" wrapText="1"/>
    </xf>
    <xf numFmtId="0" fontId="116" fillId="18" borderId="30" xfId="0" applyFont="1" applyFill="1" applyBorder="1" applyAlignment="1">
      <alignment horizontal="center" vertical="center" wrapText="1"/>
    </xf>
    <xf numFmtId="0" fontId="116" fillId="18" borderId="39" xfId="0" applyFont="1" applyFill="1" applyBorder="1" applyAlignment="1">
      <alignment horizontal="center" vertical="center" wrapText="1"/>
    </xf>
    <xf numFmtId="0" fontId="112" fillId="18" borderId="36" xfId="0" applyFont="1" applyFill="1" applyBorder="1" applyAlignment="1">
      <alignment horizontal="left" vertical="center" wrapText="1"/>
    </xf>
    <xf numFmtId="0" fontId="112" fillId="18" borderId="25" xfId="0" applyFont="1" applyFill="1" applyBorder="1" applyAlignment="1">
      <alignment horizontal="left" vertical="center" wrapText="1"/>
    </xf>
    <xf numFmtId="0" fontId="116" fillId="18" borderId="1" xfId="0" applyFont="1" applyFill="1" applyBorder="1" applyAlignment="1">
      <alignment horizontal="left" vertical="center" wrapText="1"/>
    </xf>
    <xf numFmtId="0" fontId="116" fillId="18" borderId="2" xfId="0" applyFont="1" applyFill="1" applyBorder="1" applyAlignment="1">
      <alignment horizontal="left" vertical="center" wrapText="1"/>
    </xf>
    <xf numFmtId="0" fontId="116" fillId="20" borderId="22" xfId="0" applyFont="1" applyFill="1" applyBorder="1" applyAlignment="1">
      <alignment horizontal="left" vertical="center" wrapText="1"/>
    </xf>
    <xf numFmtId="4" fontId="103" fillId="0" borderId="2" xfId="0" applyNumberFormat="1" applyFont="1" applyFill="1" applyBorder="1" applyAlignment="1">
      <alignment horizontal="left" vertical="center"/>
    </xf>
    <xf numFmtId="4" fontId="103" fillId="0" borderId="30" xfId="0" applyNumberFormat="1" applyFont="1" applyFill="1" applyBorder="1" applyAlignment="1">
      <alignment horizontal="left" vertical="center"/>
    </xf>
    <xf numFmtId="4" fontId="103" fillId="0" borderId="5" xfId="0" applyNumberFormat="1" applyFont="1" applyFill="1" applyBorder="1" applyAlignment="1">
      <alignment horizontal="left" vertical="center"/>
    </xf>
    <xf numFmtId="0" fontId="84" fillId="19" borderId="0" xfId="0" applyFont="1" applyFill="1" applyBorder="1" applyAlignment="1">
      <alignment horizontal="left" wrapText="1"/>
    </xf>
    <xf numFmtId="0" fontId="103" fillId="0" borderId="2" xfId="0" applyFont="1" applyBorder="1" applyAlignment="1">
      <alignment horizontal="left" vertical="top" wrapText="1"/>
    </xf>
    <xf numFmtId="0" fontId="103" fillId="0" borderId="30" xfId="0" applyFont="1" applyBorder="1" applyAlignment="1">
      <alignment horizontal="left" vertical="top" wrapText="1"/>
    </xf>
    <xf numFmtId="0" fontId="103" fillId="0" borderId="5" xfId="0" applyFont="1" applyBorder="1" applyAlignment="1">
      <alignment horizontal="left" vertical="top" wrapText="1"/>
    </xf>
    <xf numFmtId="164" fontId="20" fillId="2" borderId="20"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10" fontId="77" fillId="0" borderId="33" xfId="0" applyNumberFormat="1" applyFont="1" applyBorder="1" applyAlignment="1">
      <alignment horizontal="center" vertical="center"/>
    </xf>
    <xf numFmtId="0" fontId="0" fillId="0" borderId="34" xfId="0" applyBorder="1" applyAlignment="1">
      <alignment horizontal="center" vertical="center"/>
    </xf>
    <xf numFmtId="10" fontId="77" fillId="0" borderId="24" xfId="0" applyNumberFormat="1" applyFont="1" applyBorder="1" applyAlignment="1">
      <alignment horizontal="center" vertical="center"/>
    </xf>
    <xf numFmtId="0" fontId="94" fillId="0" borderId="1" xfId="0" applyFont="1" applyFill="1" applyBorder="1" applyAlignment="1">
      <alignment horizontal="left" vertical="center" wrapText="1"/>
    </xf>
    <xf numFmtId="0" fontId="94" fillId="0" borderId="20" xfId="0" applyFont="1"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94" fillId="0" borderId="4" xfId="0" applyFont="1" applyFill="1" applyBorder="1" applyAlignment="1">
      <alignment horizontal="left" vertical="center" wrapText="1"/>
    </xf>
    <xf numFmtId="4" fontId="94" fillId="0" borderId="20" xfId="0" applyNumberFormat="1" applyFont="1" applyFill="1" applyBorder="1" applyAlignment="1">
      <alignment horizontal="center" vertical="center"/>
    </xf>
    <xf numFmtId="0" fontId="94" fillId="0" borderId="3" xfId="0" applyFont="1" applyBorder="1" applyAlignment="1">
      <alignment horizontal="center" vertical="center"/>
    </xf>
    <xf numFmtId="0" fontId="94" fillId="0" borderId="4" xfId="0" applyFont="1" applyBorder="1" applyAlignment="1">
      <alignment horizontal="center" vertical="center"/>
    </xf>
    <xf numFmtId="4" fontId="22" fillId="0" borderId="20" xfId="0" applyNumberFormat="1"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4" fontId="20" fillId="0" borderId="20" xfId="0" applyNumberFormat="1" applyFont="1" applyFill="1" applyBorder="1" applyAlignment="1">
      <alignment horizontal="center" vertical="center"/>
    </xf>
    <xf numFmtId="0" fontId="27" fillId="2" borderId="20" xfId="0" applyFont="1" applyFill="1" applyBorder="1" applyAlignment="1">
      <alignment horizontal="left" vertical="center" wrapText="1"/>
    </xf>
    <xf numFmtId="4" fontId="77" fillId="0" borderId="20" xfId="0" applyNumberFormat="1" applyFont="1" applyFill="1" applyBorder="1" applyAlignment="1">
      <alignment horizontal="right" vertical="center"/>
    </xf>
    <xf numFmtId="4" fontId="77" fillId="0" borderId="4" xfId="0" applyNumberFormat="1" applyFont="1" applyFill="1" applyBorder="1" applyAlignment="1">
      <alignment horizontal="right" vertical="center"/>
    </xf>
    <xf numFmtId="0" fontId="94" fillId="0" borderId="20" xfId="0" applyFont="1" applyBorder="1" applyAlignment="1">
      <alignment horizontal="left" vertical="center" wrapText="1"/>
    </xf>
    <xf numFmtId="0" fontId="0" fillId="0" borderId="3" xfId="0" applyBorder="1"/>
    <xf numFmtId="0" fontId="0" fillId="0" borderId="4" xfId="0" applyBorder="1"/>
    <xf numFmtId="4" fontId="23" fillId="0" borderId="20" xfId="0" applyNumberFormat="1" applyFont="1" applyBorder="1" applyAlignment="1">
      <alignment horizontal="center" vertical="center"/>
    </xf>
    <xf numFmtId="4" fontId="22" fillId="0" borderId="20" xfId="0" applyNumberFormat="1" applyFont="1" applyFill="1" applyBorder="1" applyAlignment="1">
      <alignment horizontal="center" vertical="center" wrapText="1"/>
    </xf>
    <xf numFmtId="4" fontId="22" fillId="0" borderId="3" xfId="0" applyNumberFormat="1" applyFont="1" applyFill="1" applyBorder="1" applyAlignment="1">
      <alignment horizontal="center" vertical="center" wrapText="1"/>
    </xf>
    <xf numFmtId="0" fontId="77" fillId="0" borderId="37" xfId="0" applyFont="1" applyFill="1" applyBorder="1" applyAlignment="1">
      <alignment horizontal="left" vertical="center" wrapText="1"/>
    </xf>
    <xf numFmtId="0" fontId="77" fillId="0" borderId="16" xfId="0" applyFont="1" applyFill="1" applyBorder="1" applyAlignment="1">
      <alignment horizontal="left" vertical="center" wrapText="1"/>
    </xf>
    <xf numFmtId="0" fontId="94" fillId="0" borderId="50" xfId="9" applyFont="1" applyBorder="1" applyAlignment="1">
      <alignment horizontal="left" vertical="center" wrapText="1"/>
    </xf>
    <xf numFmtId="0" fontId="0" fillId="0" borderId="15" xfId="0" applyBorder="1" applyAlignment="1">
      <alignment horizontal="left" vertical="center" wrapText="1"/>
    </xf>
    <xf numFmtId="0" fontId="0" fillId="0" borderId="24" xfId="0" applyBorder="1" applyAlignment="1">
      <alignment horizontal="center" vertical="center"/>
    </xf>
    <xf numFmtId="4" fontId="94" fillId="0" borderId="37" xfId="0" applyNumberFormat="1" applyFont="1" applyBorder="1" applyAlignment="1">
      <alignment horizontal="right" vertical="center"/>
    </xf>
    <xf numFmtId="0" fontId="0" fillId="0" borderId="16" xfId="0" applyBorder="1" applyAlignment="1">
      <alignment horizontal="right" vertical="center"/>
    </xf>
    <xf numFmtId="4" fontId="108" fillId="2" borderId="50" xfId="0" applyNumberFormat="1" applyFont="1" applyFill="1" applyBorder="1" applyAlignment="1">
      <alignment horizontal="right" vertical="center"/>
    </xf>
    <xf numFmtId="0" fontId="0" fillId="0" borderId="15" xfId="0" applyBorder="1" applyAlignment="1">
      <alignment horizontal="right" vertical="center"/>
    </xf>
    <xf numFmtId="4" fontId="77" fillId="2" borderId="33" xfId="0" applyNumberFormat="1" applyFont="1" applyFill="1" applyBorder="1" applyAlignment="1">
      <alignment horizontal="right" vertical="center"/>
    </xf>
    <xf numFmtId="0" fontId="0" fillId="0" borderId="24" xfId="0" applyBorder="1" applyAlignment="1">
      <alignment horizontal="right" vertical="center"/>
    </xf>
    <xf numFmtId="0" fontId="59" fillId="2" borderId="37" xfId="0" applyFont="1" applyFill="1" applyBorder="1" applyAlignment="1">
      <alignment horizontal="left" vertical="center" wrapText="1"/>
    </xf>
    <xf numFmtId="0" fontId="0" fillId="0" borderId="16" xfId="0" applyBorder="1" applyAlignment="1">
      <alignment horizontal="left" vertical="center" wrapText="1"/>
    </xf>
    <xf numFmtId="0" fontId="0" fillId="0" borderId="20" xfId="0" applyFill="1" applyBorder="1" applyAlignment="1">
      <alignment horizontal="left" vertical="center" wrapText="1"/>
    </xf>
    <xf numFmtId="0" fontId="94" fillId="2" borderId="37" xfId="0" applyFont="1" applyFill="1" applyBorder="1" applyAlignment="1">
      <alignment horizontal="left" vertical="center" wrapText="1"/>
    </xf>
    <xf numFmtId="0" fontId="94" fillId="2" borderId="16" xfId="0" applyFont="1" applyFill="1" applyBorder="1" applyAlignment="1">
      <alignment horizontal="left" vertical="center" wrapText="1"/>
    </xf>
    <xf numFmtId="0" fontId="94" fillId="2" borderId="40" xfId="0" applyFont="1" applyFill="1" applyBorder="1" applyAlignment="1">
      <alignment horizontal="left" vertical="center" wrapText="1"/>
    </xf>
    <xf numFmtId="0" fontId="94" fillId="0" borderId="37" xfId="0" applyFont="1" applyFill="1" applyBorder="1" applyAlignment="1">
      <alignment horizontal="left" vertical="top" wrapText="1"/>
    </xf>
    <xf numFmtId="0" fontId="0" fillId="0" borderId="40" xfId="0" applyBorder="1" applyAlignment="1">
      <alignment horizontal="left" vertical="top" wrapText="1"/>
    </xf>
    <xf numFmtId="0" fontId="0" fillId="0" borderId="16" xfId="0" applyBorder="1" applyAlignment="1">
      <alignment horizontal="left" vertical="top" wrapText="1"/>
    </xf>
    <xf numFmtId="0" fontId="0" fillId="0" borderId="34" xfId="0" applyBorder="1" applyAlignment="1">
      <alignment horizontal="right" vertical="center"/>
    </xf>
    <xf numFmtId="10" fontId="77" fillId="0" borderId="34" xfId="0" applyNumberFormat="1" applyFont="1" applyBorder="1" applyAlignment="1">
      <alignment horizontal="center" vertical="center"/>
    </xf>
    <xf numFmtId="0" fontId="13" fillId="0" borderId="50" xfId="0" applyFont="1" applyBorder="1" applyAlignment="1">
      <alignment vertical="center" wrapText="1"/>
    </xf>
    <xf numFmtId="0" fontId="0" fillId="0" borderId="15" xfId="0" applyBorder="1" applyAlignment="1">
      <alignment vertical="center" wrapText="1"/>
    </xf>
    <xf numFmtId="0" fontId="94" fillId="0" borderId="50" xfId="0" applyFont="1" applyFill="1" applyBorder="1" applyAlignment="1">
      <alignment vertical="center" wrapText="1" shrinkToFit="1"/>
    </xf>
    <xf numFmtId="0" fontId="0" fillId="0" borderId="49" xfId="0" applyBorder="1" applyAlignment="1">
      <alignment vertical="center" wrapText="1" shrinkToFit="1"/>
    </xf>
    <xf numFmtId="0" fontId="0" fillId="0" borderId="15" xfId="0" applyBorder="1" applyAlignment="1">
      <alignment vertical="center" wrapText="1" shrinkToFit="1"/>
    </xf>
    <xf numFmtId="0" fontId="77" fillId="2" borderId="20" xfId="0" applyFont="1" applyFill="1" applyBorder="1" applyAlignment="1">
      <alignment horizontal="left" vertical="center" wrapText="1"/>
    </xf>
    <xf numFmtId="0" fontId="52" fillId="2" borderId="37" xfId="0" applyFont="1" applyFill="1" applyBorder="1" applyAlignment="1">
      <alignment horizontal="left" vertical="center" wrapText="1"/>
    </xf>
    <xf numFmtId="0" fontId="0" fillId="0" borderId="40" xfId="0" applyBorder="1" applyAlignment="1">
      <alignment horizontal="left" vertical="center" wrapText="1"/>
    </xf>
    <xf numFmtId="0" fontId="77" fillId="0" borderId="20" xfId="8" applyFont="1" applyBorder="1" applyAlignment="1">
      <alignment horizontal="left" vertical="center" wrapText="1"/>
    </xf>
    <xf numFmtId="0" fontId="77" fillId="0" borderId="3" xfId="8" applyFont="1" applyBorder="1" applyAlignment="1">
      <alignment horizontal="left" vertical="center" wrapText="1"/>
    </xf>
    <xf numFmtId="0" fontId="77" fillId="0" borderId="20" xfId="0" applyFont="1" applyBorder="1" applyAlignment="1">
      <alignment horizontal="left" vertical="center"/>
    </xf>
    <xf numFmtId="0" fontId="77" fillId="0" borderId="3" xfId="0" applyFont="1" applyBorder="1" applyAlignment="1">
      <alignment horizontal="left" vertical="center"/>
    </xf>
    <xf numFmtId="0" fontId="0" fillId="0" borderId="4" xfId="0" applyBorder="1" applyAlignment="1">
      <alignment horizontal="left" vertical="center"/>
    </xf>
    <xf numFmtId="4" fontId="77" fillId="0" borderId="20" xfId="0" applyNumberFormat="1" applyFont="1" applyBorder="1" applyAlignment="1">
      <alignment horizontal="right" vertical="center"/>
    </xf>
    <xf numFmtId="4" fontId="77" fillId="0" borderId="3" xfId="0" applyNumberFormat="1" applyFont="1" applyBorder="1" applyAlignment="1">
      <alignment horizontal="right" vertical="center"/>
    </xf>
    <xf numFmtId="0" fontId="0" fillId="0" borderId="4" xfId="0" applyBorder="1" applyAlignment="1">
      <alignment horizontal="right" vertical="center"/>
    </xf>
    <xf numFmtId="0" fontId="77" fillId="0" borderId="20" xfId="0" applyFont="1" applyBorder="1" applyAlignment="1">
      <alignment horizontal="left" vertical="center" wrapText="1"/>
    </xf>
    <xf numFmtId="0" fontId="77" fillId="0" borderId="3" xfId="0" applyFont="1" applyBorder="1" applyAlignment="1">
      <alignment horizontal="left" vertical="center" wrapText="1"/>
    </xf>
    <xf numFmtId="0" fontId="0" fillId="0" borderId="3" xfId="0" applyBorder="1" applyAlignment="1">
      <alignment horizontal="left" vertical="center"/>
    </xf>
    <xf numFmtId="0" fontId="0" fillId="0" borderId="3" xfId="0" applyBorder="1" applyAlignment="1">
      <alignment horizontal="right" vertical="center"/>
    </xf>
    <xf numFmtId="0" fontId="77" fillId="2" borderId="37" xfId="0" applyFont="1" applyFill="1" applyBorder="1" applyAlignment="1">
      <alignment horizontal="left" vertical="center" wrapText="1"/>
    </xf>
    <xf numFmtId="0" fontId="77" fillId="2" borderId="16" xfId="0" applyFont="1" applyFill="1" applyBorder="1" applyAlignment="1">
      <alignment horizontal="left" vertical="center" wrapText="1"/>
    </xf>
    <xf numFmtId="0" fontId="72" fillId="2" borderId="37" xfId="0" applyFont="1" applyFill="1" applyBorder="1" applyAlignment="1">
      <alignment horizontal="left" vertical="center" wrapText="1"/>
    </xf>
    <xf numFmtId="4" fontId="23" fillId="0" borderId="21" xfId="0" applyNumberFormat="1" applyFont="1" applyFill="1" applyBorder="1" applyAlignment="1">
      <alignment horizontal="center" vertical="center"/>
    </xf>
    <xf numFmtId="0" fontId="77" fillId="0" borderId="21" xfId="8" applyFont="1" applyBorder="1" applyAlignment="1">
      <alignment horizontal="left" vertical="center" wrapText="1"/>
    </xf>
    <xf numFmtId="0" fontId="77" fillId="0" borderId="21" xfId="0" applyFont="1" applyBorder="1" applyAlignment="1">
      <alignment horizontal="left" vertical="center"/>
    </xf>
    <xf numFmtId="4" fontId="77" fillId="0" borderId="21" xfId="0" applyNumberFormat="1" applyFont="1" applyFill="1" applyBorder="1" applyAlignment="1">
      <alignment horizontal="right" vertical="center"/>
    </xf>
    <xf numFmtId="4" fontId="77" fillId="0" borderId="3" xfId="0" applyNumberFormat="1" applyFont="1" applyFill="1" applyBorder="1" applyAlignment="1">
      <alignment horizontal="right" vertical="center"/>
    </xf>
    <xf numFmtId="0" fontId="77" fillId="2" borderId="1" xfId="0" applyFont="1" applyFill="1" applyBorder="1" applyAlignment="1">
      <alignment horizontal="left" vertical="center" wrapText="1"/>
    </xf>
    <xf numFmtId="0" fontId="77" fillId="0" borderId="20" xfId="0" applyFont="1" applyFill="1" applyBorder="1" applyAlignment="1">
      <alignment horizontal="left" vertical="center" wrapText="1"/>
    </xf>
    <xf numFmtId="0" fontId="77" fillId="0" borderId="3" xfId="0" applyFont="1" applyFill="1" applyBorder="1" applyAlignment="1">
      <alignment horizontal="left" vertical="center" wrapText="1"/>
    </xf>
    <xf numFmtId="0" fontId="77" fillId="0" borderId="4" xfId="0" applyFont="1" applyFill="1" applyBorder="1" applyAlignment="1">
      <alignment horizontal="left" vertical="center" wrapText="1"/>
    </xf>
    <xf numFmtId="0" fontId="74" fillId="2" borderId="37" xfId="0" applyFont="1" applyFill="1" applyBorder="1" applyAlignment="1">
      <alignment horizontal="left" vertical="center" wrapText="1"/>
    </xf>
    <xf numFmtId="0" fontId="74" fillId="2" borderId="16" xfId="0" applyFont="1" applyFill="1" applyBorder="1" applyAlignment="1">
      <alignment horizontal="left" vertical="center" wrapText="1"/>
    </xf>
    <xf numFmtId="0" fontId="77" fillId="2" borderId="21" xfId="0" applyFont="1" applyFill="1" applyBorder="1" applyAlignment="1">
      <alignment horizontal="left" vertical="center" wrapText="1"/>
    </xf>
    <xf numFmtId="0" fontId="77" fillId="2" borderId="3" xfId="0" applyFont="1" applyFill="1" applyBorder="1" applyAlignment="1">
      <alignment horizontal="left" vertical="center" wrapText="1"/>
    </xf>
    <xf numFmtId="4" fontId="94" fillId="2" borderId="33" xfId="0" applyNumberFormat="1" applyFont="1" applyFill="1" applyBorder="1" applyAlignment="1">
      <alignment horizontal="right" vertical="center"/>
    </xf>
    <xf numFmtId="4" fontId="94" fillId="2" borderId="24" xfId="0" applyNumberFormat="1" applyFont="1" applyFill="1" applyBorder="1" applyAlignment="1">
      <alignment horizontal="right" vertical="center"/>
    </xf>
    <xf numFmtId="4" fontId="77" fillId="0" borderId="37" xfId="0" applyNumberFormat="1" applyFont="1" applyBorder="1" applyAlignment="1">
      <alignment vertical="center"/>
    </xf>
    <xf numFmtId="0" fontId="0" fillId="0" borderId="16" xfId="0" applyBorder="1" applyAlignment="1">
      <alignment vertical="center"/>
    </xf>
    <xf numFmtId="0" fontId="77" fillId="0" borderId="21" xfId="0" applyFont="1" applyFill="1" applyBorder="1" applyAlignment="1">
      <alignment horizontal="left" vertical="center" wrapText="1"/>
    </xf>
    <xf numFmtId="4" fontId="88" fillId="0" borderId="20" xfId="0" applyNumberFormat="1" applyFont="1" applyFill="1" applyBorder="1" applyAlignment="1">
      <alignment horizontal="right" vertical="center"/>
    </xf>
    <xf numFmtId="4" fontId="88" fillId="0" borderId="3" xfId="0" applyNumberFormat="1" applyFont="1" applyFill="1" applyBorder="1" applyAlignment="1">
      <alignment horizontal="right" vertical="center"/>
    </xf>
    <xf numFmtId="0" fontId="26" fillId="0" borderId="20" xfId="0" applyFont="1" applyFill="1" applyBorder="1" applyAlignment="1">
      <alignment horizontal="left" vertical="center" wrapText="1"/>
    </xf>
    <xf numFmtId="0" fontId="77" fillId="0" borderId="20" xfId="0" applyFont="1" applyFill="1" applyBorder="1" applyAlignment="1">
      <alignment horizontal="center" vertical="center" wrapText="1"/>
    </xf>
    <xf numFmtId="0" fontId="77" fillId="0" borderId="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3" xfId="0" applyFont="1" applyFill="1" applyBorder="1" applyAlignment="1">
      <alignment horizontal="center" vertical="center" wrapText="1"/>
    </xf>
    <xf numFmtId="0" fontId="73" fillId="0" borderId="21" xfId="0" applyFont="1" applyFill="1" applyBorder="1" applyAlignment="1">
      <alignment horizontal="left" vertical="center" wrapText="1"/>
    </xf>
    <xf numFmtId="0" fontId="26" fillId="0" borderId="20" xfId="8" applyFont="1" applyBorder="1" applyAlignment="1">
      <alignment horizontal="left" vertical="center" wrapText="1"/>
    </xf>
    <xf numFmtId="0" fontId="77" fillId="0" borderId="20" xfId="0" applyFont="1" applyFill="1" applyBorder="1" applyAlignment="1">
      <alignment horizontal="left" vertical="center"/>
    </xf>
    <xf numFmtId="0" fontId="77" fillId="0" borderId="3" xfId="0" applyFont="1" applyFill="1" applyBorder="1" applyAlignment="1">
      <alignment horizontal="left" vertical="center"/>
    </xf>
    <xf numFmtId="0" fontId="88" fillId="0" borderId="20" xfId="8" applyFont="1" applyBorder="1" applyAlignment="1">
      <alignment horizontal="left" vertical="center" wrapText="1"/>
    </xf>
    <xf numFmtId="0" fontId="88" fillId="0" borderId="3" xfId="8" applyFont="1" applyBorder="1" applyAlignment="1">
      <alignment horizontal="left" vertical="center" wrapText="1"/>
    </xf>
    <xf numFmtId="4" fontId="77" fillId="0" borderId="20" xfId="0" applyNumberFormat="1" applyFont="1" applyFill="1" applyBorder="1" applyAlignment="1">
      <alignment horizontal="right" vertical="center" wrapText="1"/>
    </xf>
    <xf numFmtId="4" fontId="77" fillId="0" borderId="3" xfId="0" applyNumberFormat="1" applyFont="1" applyFill="1" applyBorder="1" applyAlignment="1">
      <alignment horizontal="right" vertical="center" wrapText="1"/>
    </xf>
    <xf numFmtId="4" fontId="77" fillId="0" borderId="4" xfId="0" applyNumberFormat="1" applyFont="1" applyFill="1" applyBorder="1" applyAlignment="1">
      <alignment horizontal="right" vertical="center" wrapText="1"/>
    </xf>
    <xf numFmtId="0" fontId="77" fillId="0" borderId="20" xfId="0" applyFont="1" applyFill="1" applyBorder="1" applyAlignment="1">
      <alignment vertical="center" wrapText="1"/>
    </xf>
    <xf numFmtId="0" fontId="77" fillId="0" borderId="3" xfId="0" applyFont="1" applyFill="1" applyBorder="1" applyAlignment="1">
      <alignment vertical="center" wrapText="1"/>
    </xf>
    <xf numFmtId="0" fontId="0" fillId="0" borderId="4" xfId="0" applyBorder="1" applyAlignment="1">
      <alignment vertical="center" wrapText="1"/>
    </xf>
    <xf numFmtId="0" fontId="88" fillId="0" borderId="20" xfId="9" applyFont="1" applyBorder="1" applyAlignment="1">
      <alignment horizontal="left" vertical="center" wrapText="1"/>
    </xf>
    <xf numFmtId="0" fontId="88" fillId="0" borderId="3" xfId="9" applyFont="1" applyBorder="1" applyAlignment="1">
      <alignment horizontal="left" vertical="center" wrapText="1"/>
    </xf>
    <xf numFmtId="0" fontId="106" fillId="0" borderId="20" xfId="9" applyFont="1" applyBorder="1" applyAlignment="1">
      <alignment horizontal="left" vertical="center" wrapText="1"/>
    </xf>
    <xf numFmtId="0" fontId="106" fillId="0" borderId="3" xfId="9" applyFont="1" applyBorder="1" applyAlignment="1">
      <alignment horizontal="left" vertical="center" wrapText="1"/>
    </xf>
    <xf numFmtId="0" fontId="0" fillId="0" borderId="3" xfId="0" applyBorder="1" applyAlignment="1"/>
    <xf numFmtId="0" fontId="0" fillId="0" borderId="4" xfId="0" applyBorder="1" applyAlignment="1"/>
    <xf numFmtId="0" fontId="70" fillId="2" borderId="20" xfId="0" applyFont="1" applyFill="1" applyBorder="1" applyAlignment="1">
      <alignment horizontal="left" vertical="center" wrapText="1"/>
    </xf>
    <xf numFmtId="0" fontId="71" fillId="2" borderId="3" xfId="0" applyFont="1" applyFill="1" applyBorder="1" applyAlignment="1">
      <alignment horizontal="left" vertical="center" wrapText="1"/>
    </xf>
    <xf numFmtId="0" fontId="94" fillId="0" borderId="1" xfId="9" applyFont="1" applyBorder="1" applyAlignment="1">
      <alignment horizontal="left" vertical="center" wrapText="1"/>
    </xf>
    <xf numFmtId="0" fontId="0" fillId="0" borderId="1" xfId="0" applyBorder="1" applyAlignment="1">
      <alignment horizontal="left" vertical="center" wrapText="1"/>
    </xf>
    <xf numFmtId="0" fontId="94" fillId="0" borderId="3" xfId="0" applyFont="1" applyFill="1" applyBorder="1" applyAlignment="1">
      <alignment horizontal="left" vertical="center" wrapText="1"/>
    </xf>
    <xf numFmtId="4" fontId="94" fillId="0" borderId="20" xfId="0" applyNumberFormat="1" applyFont="1" applyBorder="1" applyAlignment="1">
      <alignment horizontal="center" vertical="center" wrapText="1"/>
    </xf>
    <xf numFmtId="4" fontId="21" fillId="0" borderId="20" xfId="0" applyNumberFormat="1" applyFont="1" applyFill="1" applyBorder="1" applyAlignment="1">
      <alignment horizontal="center" vertical="center"/>
    </xf>
    <xf numFmtId="4" fontId="94" fillId="0" borderId="3" xfId="0" applyNumberFormat="1" applyFont="1" applyFill="1" applyBorder="1" applyAlignment="1">
      <alignment horizontal="center" vertical="center"/>
    </xf>
    <xf numFmtId="0" fontId="66" fillId="2" borderId="20" xfId="0" applyFont="1" applyFill="1" applyBorder="1" applyAlignment="1">
      <alignment horizontal="left" vertical="center" wrapText="1"/>
    </xf>
    <xf numFmtId="0" fontId="77" fillId="2" borderId="40" xfId="0" applyFont="1" applyFill="1" applyBorder="1" applyAlignment="1">
      <alignment horizontal="left" vertical="center" wrapText="1"/>
    </xf>
    <xf numFmtId="0" fontId="77" fillId="0" borderId="1" xfId="0" applyFont="1" applyBorder="1" applyAlignment="1">
      <alignment horizontal="left" vertical="center"/>
    </xf>
    <xf numFmtId="0" fontId="77" fillId="0" borderId="1" xfId="0" applyFont="1" applyFill="1" applyBorder="1" applyAlignment="1">
      <alignment horizontal="left" vertical="center" wrapText="1"/>
    </xf>
    <xf numFmtId="0" fontId="77" fillId="0" borderId="1" xfId="0" applyFont="1" applyBorder="1" applyAlignment="1">
      <alignment horizontal="left" vertical="center" wrapText="1"/>
    </xf>
    <xf numFmtId="0" fontId="40" fillId="0" borderId="1" xfId="0" applyFont="1" applyFill="1" applyBorder="1" applyAlignment="1">
      <alignment horizontal="left" vertical="center" wrapText="1"/>
    </xf>
    <xf numFmtId="0" fontId="10" fillId="0" borderId="20" xfId="0" applyFont="1" applyFill="1" applyBorder="1" applyAlignment="1">
      <alignment vertical="center" wrapText="1"/>
    </xf>
    <xf numFmtId="0" fontId="0" fillId="0" borderId="3" xfId="0" applyBorder="1" applyAlignment="1">
      <alignment vertical="center" wrapText="1"/>
    </xf>
    <xf numFmtId="0" fontId="10" fillId="0" borderId="20" xfId="0" applyFont="1" applyFill="1" applyBorder="1" applyAlignment="1">
      <alignment horizontal="left" vertical="center" wrapText="1"/>
    </xf>
    <xf numFmtId="164" fontId="53" fillId="2" borderId="20" xfId="0" applyNumberFormat="1" applyFont="1" applyFill="1" applyBorder="1" applyAlignment="1">
      <alignment vertical="center" wrapText="1"/>
    </xf>
    <xf numFmtId="164" fontId="53" fillId="2" borderId="3" xfId="0" applyNumberFormat="1" applyFont="1" applyFill="1" applyBorder="1" applyAlignment="1">
      <alignment vertical="center" wrapText="1"/>
    </xf>
    <xf numFmtId="164" fontId="53" fillId="2" borderId="4" xfId="0" applyNumberFormat="1" applyFont="1" applyFill="1" applyBorder="1" applyAlignment="1">
      <alignment vertical="center" wrapText="1"/>
    </xf>
    <xf numFmtId="0" fontId="0" fillId="0" borderId="20" xfId="0" applyBorder="1" applyAlignment="1">
      <alignment horizontal="left" vertical="center" wrapText="1"/>
    </xf>
    <xf numFmtId="0" fontId="77" fillId="0" borderId="1" xfId="0" applyFont="1" applyFill="1" applyBorder="1" applyAlignment="1">
      <alignment horizontal="center" vertical="center" wrapText="1"/>
    </xf>
    <xf numFmtId="0" fontId="71" fillId="0" borderId="20" xfId="0" applyFont="1" applyBorder="1" applyAlignment="1">
      <alignment horizontal="left" vertical="center"/>
    </xf>
    <xf numFmtId="0" fontId="71" fillId="0" borderId="4" xfId="0" applyFont="1" applyBorder="1" applyAlignment="1">
      <alignment horizontal="left" vertical="center"/>
    </xf>
    <xf numFmtId="0" fontId="71" fillId="0" borderId="20" xfId="0" applyFont="1" applyFill="1" applyBorder="1" applyAlignment="1">
      <alignment horizontal="left" vertical="center" wrapText="1"/>
    </xf>
    <xf numFmtId="0" fontId="71" fillId="0" borderId="4" xfId="0" applyFont="1" applyFill="1" applyBorder="1" applyAlignment="1">
      <alignment horizontal="left" vertical="center" wrapText="1"/>
    </xf>
    <xf numFmtId="0" fontId="88" fillId="0" borderId="20" xfId="0" applyFont="1" applyBorder="1" applyAlignment="1">
      <alignment horizontal="left" vertical="center" wrapText="1"/>
    </xf>
    <xf numFmtId="0" fontId="88" fillId="0" borderId="4" xfId="0" applyFont="1" applyBorder="1" applyAlignment="1">
      <alignment horizontal="left" vertical="center" wrapText="1"/>
    </xf>
    <xf numFmtId="0" fontId="70" fillId="0" borderId="20" xfId="0" applyFont="1" applyFill="1" applyBorder="1" applyAlignment="1">
      <alignment horizontal="center" vertical="center" wrapText="1"/>
    </xf>
    <xf numFmtId="0" fontId="70" fillId="0" borderId="20" xfId="0" applyFont="1" applyFill="1" applyBorder="1" applyAlignment="1">
      <alignment horizontal="left" vertical="center" wrapText="1"/>
    </xf>
    <xf numFmtId="0" fontId="69" fillId="0" borderId="20" xfId="0" applyFont="1" applyFill="1" applyBorder="1" applyAlignment="1">
      <alignment horizontal="center" vertical="center" wrapText="1"/>
    </xf>
    <xf numFmtId="0" fontId="69" fillId="0" borderId="20" xfId="0" applyFont="1" applyFill="1" applyBorder="1" applyAlignment="1">
      <alignment vertical="center" wrapText="1"/>
    </xf>
    <xf numFmtId="0" fontId="88" fillId="0" borderId="20" xfId="8" applyFont="1" applyFill="1" applyBorder="1" applyAlignment="1">
      <alignment horizontal="left" vertical="center" wrapText="1"/>
    </xf>
    <xf numFmtId="0" fontId="71" fillId="0" borderId="3" xfId="0" applyFont="1" applyFill="1" applyBorder="1" applyAlignment="1">
      <alignment horizontal="left" vertical="center" wrapText="1"/>
    </xf>
    <xf numFmtId="0" fontId="88" fillId="0" borderId="20" xfId="9" applyFont="1" applyBorder="1" applyAlignment="1">
      <alignment vertical="center" wrapText="1"/>
    </xf>
    <xf numFmtId="0" fontId="84" fillId="2" borderId="27" xfId="0" applyFont="1" applyFill="1" applyBorder="1" applyAlignment="1">
      <alignment horizontal="left" vertical="center" wrapText="1"/>
    </xf>
    <xf numFmtId="0" fontId="84" fillId="2" borderId="46" xfId="0" applyFont="1" applyFill="1" applyBorder="1" applyAlignment="1">
      <alignment horizontal="left" vertical="center" wrapText="1"/>
    </xf>
    <xf numFmtId="0" fontId="94" fillId="0" borderId="16" xfId="0" applyFont="1" applyBorder="1" applyAlignment="1">
      <alignment horizontal="left" vertical="center" wrapText="1"/>
    </xf>
    <xf numFmtId="0" fontId="21" fillId="0" borderId="20" xfId="0" applyFont="1" applyFill="1" applyBorder="1" applyAlignment="1">
      <alignment horizontal="left" vertical="center" wrapText="1"/>
    </xf>
    <xf numFmtId="0" fontId="68" fillId="0" borderId="20" xfId="8" applyFont="1" applyBorder="1" applyAlignment="1">
      <alignment horizontal="left" vertical="center" wrapText="1"/>
    </xf>
    <xf numFmtId="0" fontId="77" fillId="0" borderId="4" xfId="8" applyFont="1" applyBorder="1" applyAlignment="1">
      <alignment horizontal="left" vertical="center" wrapText="1"/>
    </xf>
    <xf numFmtId="0" fontId="77" fillId="0" borderId="4" xfId="0" applyFont="1" applyFill="1" applyBorder="1" applyAlignment="1">
      <alignment horizontal="left" vertical="center"/>
    </xf>
    <xf numFmtId="0" fontId="84" fillId="17" borderId="53" xfId="0" applyFont="1" applyFill="1" applyBorder="1" applyAlignment="1">
      <alignment horizontal="left" vertical="center" wrapText="1"/>
    </xf>
    <xf numFmtId="0" fontId="0" fillId="0" borderId="57" xfId="0" applyBorder="1" applyAlignment="1">
      <alignment horizontal="left" vertical="center"/>
    </xf>
    <xf numFmtId="0" fontId="0" fillId="0" borderId="55" xfId="0" applyBorder="1" applyAlignment="1">
      <alignment horizontal="left" vertical="center"/>
    </xf>
    <xf numFmtId="0" fontId="0" fillId="0" borderId="20" xfId="0" applyBorder="1" applyAlignment="1">
      <alignment horizontal="center" vertical="center" wrapText="1"/>
    </xf>
    <xf numFmtId="0" fontId="98" fillId="0" borderId="27" xfId="0" applyFont="1" applyFill="1" applyBorder="1" applyAlignment="1">
      <alignment horizontal="left" vertical="center" wrapText="1"/>
    </xf>
    <xf numFmtId="0" fontId="0" fillId="0" borderId="20" xfId="0" applyBorder="1" applyAlignment="1">
      <alignment vertical="center" wrapText="1"/>
    </xf>
    <xf numFmtId="0" fontId="0" fillId="2" borderId="20"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45" fillId="0" borderId="3" xfId="9"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86" fillId="17" borderId="1" xfId="0" applyFont="1" applyFill="1" applyBorder="1" applyAlignment="1">
      <alignment vertical="center" wrapText="1"/>
    </xf>
    <xf numFmtId="0" fontId="86" fillId="17" borderId="20" xfId="0" applyFont="1" applyFill="1" applyBorder="1" applyAlignment="1">
      <alignment vertical="center" wrapText="1"/>
    </xf>
    <xf numFmtId="0" fontId="86" fillId="17" borderId="20" xfId="0" applyFont="1" applyFill="1" applyBorder="1" applyAlignment="1">
      <alignment horizontal="center" vertical="center" textRotation="90" wrapText="1"/>
    </xf>
    <xf numFmtId="0" fontId="86" fillId="17" borderId="4" xfId="0" applyFont="1" applyFill="1" applyBorder="1" applyAlignment="1">
      <alignment horizontal="center" vertical="center" textRotation="90" wrapText="1"/>
    </xf>
    <xf numFmtId="0" fontId="111" fillId="17" borderId="1" xfId="0" applyFont="1" applyFill="1" applyBorder="1" applyAlignment="1">
      <alignment vertical="center" wrapText="1"/>
    </xf>
    <xf numFmtId="0" fontId="111" fillId="17" borderId="20" xfId="0" applyFont="1" applyFill="1" applyBorder="1" applyAlignment="1">
      <alignment vertical="center" wrapText="1"/>
    </xf>
    <xf numFmtId="0" fontId="86" fillId="17" borderId="33" xfId="0" applyFont="1" applyFill="1" applyBorder="1" applyAlignment="1">
      <alignment horizontal="left" vertical="center" wrapText="1"/>
    </xf>
    <xf numFmtId="0" fontId="86" fillId="17" borderId="24" xfId="0" applyFont="1" applyFill="1" applyBorder="1" applyAlignment="1">
      <alignment horizontal="left" vertical="center" wrapText="1"/>
    </xf>
    <xf numFmtId="0" fontId="86" fillId="17" borderId="33" xfId="0" applyFont="1" applyFill="1" applyBorder="1" applyAlignment="1">
      <alignment vertical="center" wrapText="1"/>
    </xf>
    <xf numFmtId="0" fontId="86" fillId="17" borderId="34" xfId="0" applyFont="1" applyFill="1" applyBorder="1" applyAlignment="1">
      <alignment vertical="center" wrapText="1"/>
    </xf>
    <xf numFmtId="0" fontId="84" fillId="17" borderId="38" xfId="0" applyFont="1" applyFill="1" applyBorder="1" applyAlignment="1">
      <alignment horizontal="center" vertical="center" wrapText="1"/>
    </xf>
    <xf numFmtId="0" fontId="84" fillId="17" borderId="30" xfId="0" applyFont="1" applyFill="1" applyBorder="1" applyAlignment="1">
      <alignment horizontal="center" vertical="center" wrapText="1"/>
    </xf>
    <xf numFmtId="0" fontId="84" fillId="17" borderId="39" xfId="0" applyFont="1" applyFill="1" applyBorder="1" applyAlignment="1">
      <alignment horizontal="center" vertical="center" wrapText="1"/>
    </xf>
    <xf numFmtId="0" fontId="86" fillId="17" borderId="22" xfId="0" applyFont="1" applyFill="1" applyBorder="1" applyAlignment="1">
      <alignment vertical="center" wrapText="1"/>
    </xf>
    <xf numFmtId="0" fontId="86" fillId="17" borderId="2" xfId="0" applyFont="1" applyFill="1" applyBorder="1" applyAlignment="1">
      <alignment vertical="center" wrapText="1"/>
    </xf>
    <xf numFmtId="0" fontId="86" fillId="17" borderId="7" xfId="0" applyFont="1" applyFill="1" applyBorder="1" applyAlignment="1">
      <alignment vertical="center" wrapText="1"/>
    </xf>
    <xf numFmtId="0" fontId="86" fillId="17" borderId="50" xfId="0" applyFont="1" applyFill="1" applyBorder="1" applyAlignment="1">
      <alignment vertical="center" wrapText="1"/>
    </xf>
    <xf numFmtId="0" fontId="86" fillId="17" borderId="49" xfId="0" applyFont="1" applyFill="1" applyBorder="1" applyAlignment="1">
      <alignment vertical="center" wrapText="1"/>
    </xf>
    <xf numFmtId="0" fontId="94" fillId="0" borderId="47" xfId="0" applyFont="1" applyBorder="1" applyAlignment="1">
      <alignment horizontal="left" vertical="center" wrapText="1"/>
    </xf>
    <xf numFmtId="0" fontId="94" fillId="0" borderId="49" xfId="0" applyFont="1" applyBorder="1" applyAlignment="1">
      <alignment horizontal="left" vertical="center" wrapText="1"/>
    </xf>
    <xf numFmtId="4" fontId="95" fillId="2" borderId="50" xfId="0" applyNumberFormat="1" applyFont="1" applyFill="1" applyBorder="1" applyAlignment="1">
      <alignment horizontal="right" vertical="center"/>
    </xf>
    <xf numFmtId="0" fontId="17" fillId="0" borderId="31" xfId="0" applyFont="1" applyBorder="1" applyAlignment="1">
      <alignment horizontal="left" vertical="center" wrapText="1"/>
    </xf>
    <xf numFmtId="0" fontId="77" fillId="0" borderId="12" xfId="0" applyFont="1" applyBorder="1" applyAlignment="1">
      <alignment horizontal="left" vertical="center" wrapText="1"/>
    </xf>
    <xf numFmtId="4" fontId="77" fillId="0" borderId="37" xfId="0" applyNumberFormat="1" applyFont="1" applyBorder="1" applyAlignment="1">
      <alignment horizontal="right" vertical="center"/>
    </xf>
    <xf numFmtId="4" fontId="77" fillId="0" borderId="16" xfId="0" applyNumberFormat="1" applyFont="1" applyBorder="1" applyAlignment="1">
      <alignment horizontal="right" vertical="center"/>
    </xf>
    <xf numFmtId="0" fontId="60" fillId="0" borderId="37" xfId="0" applyFont="1" applyFill="1" applyBorder="1" applyAlignment="1">
      <alignment horizontal="left" vertical="center" wrapText="1"/>
    </xf>
    <xf numFmtId="0" fontId="77" fillId="0" borderId="40" xfId="0" applyFont="1" applyFill="1" applyBorder="1" applyAlignment="1">
      <alignment horizontal="left" vertical="center" wrapText="1"/>
    </xf>
    <xf numFmtId="0" fontId="94" fillId="0" borderId="50" xfId="0" applyFont="1" applyBorder="1" applyAlignment="1">
      <alignment horizontal="left" vertical="center" wrapText="1"/>
    </xf>
    <xf numFmtId="0" fontId="94" fillId="0" borderId="15" xfId="0" applyFont="1" applyBorder="1" applyAlignment="1">
      <alignment horizontal="left" vertical="center" wrapText="1"/>
    </xf>
    <xf numFmtId="0" fontId="48" fillId="2" borderId="20" xfId="0" applyFont="1" applyFill="1" applyBorder="1" applyAlignment="1">
      <alignment horizontal="left" vertical="center" wrapText="1"/>
    </xf>
    <xf numFmtId="0" fontId="48" fillId="2" borderId="4" xfId="0" applyFont="1" applyFill="1" applyBorder="1" applyAlignment="1">
      <alignment horizontal="left" vertical="center" wrapText="1"/>
    </xf>
    <xf numFmtId="0" fontId="94" fillId="0" borderId="50" xfId="0" applyFont="1" applyBorder="1" applyAlignment="1">
      <alignment vertical="center" wrapText="1"/>
    </xf>
    <xf numFmtId="0" fontId="94" fillId="0" borderId="15" xfId="0" applyFont="1" applyBorder="1" applyAlignment="1">
      <alignment vertical="center" wrapText="1"/>
    </xf>
    <xf numFmtId="0" fontId="0" fillId="0" borderId="34" xfId="0" applyBorder="1" applyAlignment="1"/>
    <xf numFmtId="0" fontId="0" fillId="0" borderId="24" xfId="0" applyBorder="1" applyAlignment="1"/>
    <xf numFmtId="10" fontId="77" fillId="0" borderId="42" xfId="0" applyNumberFormat="1" applyFont="1" applyBorder="1" applyAlignment="1">
      <alignment horizontal="center" vertical="center"/>
    </xf>
    <xf numFmtId="4" fontId="77" fillId="2" borderId="33" xfId="0" applyNumberFormat="1" applyFont="1" applyFill="1" applyBorder="1" applyAlignment="1">
      <alignment vertical="center"/>
    </xf>
    <xf numFmtId="4" fontId="77" fillId="2" borderId="24" xfId="0" applyNumberFormat="1" applyFont="1" applyFill="1" applyBorder="1" applyAlignment="1">
      <alignment vertical="center"/>
    </xf>
    <xf numFmtId="0" fontId="47" fillId="0" borderId="60" xfId="0" applyFont="1" applyFill="1" applyBorder="1" applyAlignment="1">
      <alignment horizontal="left" vertical="center" wrapText="1"/>
    </xf>
    <xf numFmtId="0" fontId="55" fillId="0" borderId="20" xfId="0" applyFont="1" applyFill="1" applyBorder="1" applyAlignment="1">
      <alignment horizontal="left" vertical="center" wrapText="1"/>
    </xf>
    <xf numFmtId="4" fontId="88" fillId="0" borderId="20" xfId="0" applyNumberFormat="1" applyFont="1" applyBorder="1" applyAlignment="1">
      <alignment horizontal="right" vertical="center"/>
    </xf>
    <xf numFmtId="4" fontId="88" fillId="0" borderId="3" xfId="0" applyNumberFormat="1" applyFont="1" applyBorder="1" applyAlignment="1">
      <alignment horizontal="right" vertical="center"/>
    </xf>
    <xf numFmtId="4" fontId="88" fillId="0" borderId="4" xfId="0" applyNumberFormat="1" applyFont="1" applyBorder="1" applyAlignment="1">
      <alignment horizontal="right" vertical="center"/>
    </xf>
    <xf numFmtId="0" fontId="77" fillId="0" borderId="4" xfId="0" applyFont="1" applyBorder="1" applyAlignment="1">
      <alignment horizontal="left" vertical="center"/>
    </xf>
    <xf numFmtId="0" fontId="88" fillId="0" borderId="4" xfId="8" applyFont="1" applyBorder="1" applyAlignment="1">
      <alignment horizontal="left" vertical="center" wrapText="1"/>
    </xf>
    <xf numFmtId="0" fontId="0" fillId="0" borderId="49" xfId="0" applyBorder="1" applyAlignment="1">
      <alignment horizontal="right" vertical="center"/>
    </xf>
    <xf numFmtId="0" fontId="0" fillId="0" borderId="40" xfId="0" applyBorder="1" applyAlignment="1">
      <alignment horizontal="right" vertical="center"/>
    </xf>
    <xf numFmtId="0" fontId="10" fillId="0" borderId="21" xfId="0" applyFont="1" applyFill="1" applyBorder="1" applyAlignment="1">
      <alignment horizontal="left" vertical="center" wrapText="1"/>
    </xf>
    <xf numFmtId="0" fontId="19" fillId="0" borderId="50" xfId="0" applyFont="1" applyFill="1" applyBorder="1" applyAlignment="1">
      <alignment horizontal="center" vertical="center"/>
    </xf>
    <xf numFmtId="0" fontId="19" fillId="0" borderId="49"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20"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88" fillId="0" borderId="20" xfId="5" applyFont="1" applyBorder="1" applyAlignment="1">
      <alignment horizontal="left" vertical="center" wrapText="1"/>
    </xf>
    <xf numFmtId="0" fontId="88" fillId="0" borderId="3" xfId="5" applyFont="1" applyBorder="1" applyAlignment="1">
      <alignment horizontal="left" vertical="center" wrapText="1"/>
    </xf>
    <xf numFmtId="0" fontId="88" fillId="0" borderId="4" xfId="5" applyFont="1" applyBorder="1" applyAlignment="1">
      <alignment horizontal="left" vertical="center" wrapText="1"/>
    </xf>
    <xf numFmtId="0" fontId="19" fillId="0" borderId="20" xfId="0" applyFont="1" applyBorder="1" applyAlignment="1">
      <alignment horizontal="left" vertical="center"/>
    </xf>
    <xf numFmtId="0" fontId="19" fillId="0" borderId="3" xfId="0" applyFont="1" applyBorder="1" applyAlignment="1">
      <alignment horizontal="left" vertical="center"/>
    </xf>
    <xf numFmtId="0" fontId="19" fillId="0" borderId="4" xfId="0" applyFont="1" applyBorder="1" applyAlignment="1">
      <alignment horizontal="left" vertical="center"/>
    </xf>
    <xf numFmtId="4" fontId="88" fillId="0" borderId="4" xfId="0" applyNumberFormat="1" applyFont="1" applyFill="1" applyBorder="1" applyAlignment="1">
      <alignment horizontal="right" vertical="center"/>
    </xf>
    <xf numFmtId="4" fontId="94" fillId="0" borderId="20" xfId="0" applyNumberFormat="1" applyFont="1" applyFill="1" applyBorder="1" applyAlignment="1">
      <alignment horizontal="left" vertical="center"/>
    </xf>
    <xf numFmtId="4" fontId="94" fillId="0" borderId="3" xfId="0" applyNumberFormat="1" applyFont="1" applyFill="1" applyBorder="1" applyAlignment="1">
      <alignment horizontal="left" vertical="center"/>
    </xf>
    <xf numFmtId="4" fontId="94" fillId="0" borderId="4" xfId="0" applyNumberFormat="1" applyFont="1" applyFill="1" applyBorder="1" applyAlignment="1">
      <alignment horizontal="left" vertical="center"/>
    </xf>
    <xf numFmtId="0" fontId="19" fillId="0" borderId="20" xfId="5" applyFont="1" applyFill="1" applyBorder="1" applyAlignment="1">
      <alignment horizontal="left" vertical="center" wrapText="1"/>
    </xf>
    <xf numFmtId="0" fontId="19" fillId="0" borderId="4" xfId="5" applyFont="1" applyFill="1" applyBorder="1" applyAlignment="1">
      <alignment horizontal="left" vertical="center" wrapText="1"/>
    </xf>
    <xf numFmtId="4" fontId="94" fillId="0" borderId="20" xfId="0" applyNumberFormat="1" applyFont="1" applyFill="1" applyBorder="1" applyAlignment="1">
      <alignment horizontal="left" vertical="center" wrapText="1"/>
    </xf>
    <xf numFmtId="4" fontId="94" fillId="0" borderId="3" xfId="0" applyNumberFormat="1" applyFont="1" applyFill="1" applyBorder="1" applyAlignment="1">
      <alignment horizontal="left" vertical="center" wrapText="1"/>
    </xf>
    <xf numFmtId="4" fontId="94" fillId="0" borderId="4" xfId="0" applyNumberFormat="1" applyFont="1" applyFill="1" applyBorder="1" applyAlignment="1">
      <alignment horizontal="left" vertical="center" wrapText="1"/>
    </xf>
    <xf numFmtId="0" fontId="19" fillId="0" borderId="50" xfId="5" applyFont="1" applyFill="1" applyBorder="1" applyAlignment="1">
      <alignment horizontal="center" vertical="center" wrapText="1"/>
    </xf>
    <xf numFmtId="0" fontId="19" fillId="0" borderId="49" xfId="5" applyFont="1" applyFill="1" applyBorder="1" applyAlignment="1">
      <alignment horizontal="center" vertical="center" wrapText="1"/>
    </xf>
    <xf numFmtId="0" fontId="19" fillId="0" borderId="15" xfId="5" applyFont="1" applyFill="1" applyBorder="1" applyAlignment="1">
      <alignment horizontal="center" vertical="center" wrapText="1"/>
    </xf>
    <xf numFmtId="0" fontId="19" fillId="0" borderId="3" xfId="5" applyFont="1" applyFill="1" applyBorder="1" applyAlignment="1">
      <alignment horizontal="left" vertical="center" wrapText="1"/>
    </xf>
    <xf numFmtId="0" fontId="19" fillId="0" borderId="20"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4" fontId="19" fillId="0" borderId="20" xfId="0" applyNumberFormat="1" applyFont="1" applyFill="1" applyBorder="1" applyAlignment="1">
      <alignment horizontal="right" vertical="center" wrapText="1"/>
    </xf>
    <xf numFmtId="4" fontId="19" fillId="0" borderId="3" xfId="0" applyNumberFormat="1" applyFont="1" applyFill="1" applyBorder="1" applyAlignment="1">
      <alignment horizontal="right" vertical="center" wrapText="1"/>
    </xf>
    <xf numFmtId="4" fontId="19" fillId="0" borderId="4" xfId="0" applyNumberFormat="1" applyFont="1" applyFill="1" applyBorder="1" applyAlignment="1">
      <alignment horizontal="right" vertical="center" wrapText="1"/>
    </xf>
    <xf numFmtId="0" fontId="19" fillId="0" borderId="50" xfId="0" applyFont="1" applyFill="1" applyBorder="1" applyAlignment="1">
      <alignment horizontal="center" vertical="center" wrapText="1"/>
    </xf>
    <xf numFmtId="0" fontId="19" fillId="0" borderId="49"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86" fillId="5" borderId="47" xfId="0" applyFont="1" applyFill="1" applyBorder="1" applyAlignment="1">
      <alignment horizontal="center" vertical="center" textRotation="90" wrapText="1"/>
    </xf>
    <xf numFmtId="0" fontId="86" fillId="5" borderId="15" xfId="0" applyFont="1" applyFill="1" applyBorder="1" applyAlignment="1">
      <alignment horizontal="center" vertical="center" textRotation="90" wrapText="1"/>
    </xf>
    <xf numFmtId="0" fontId="15" fillId="0" borderId="20" xfId="5" applyFont="1" applyFill="1" applyBorder="1" applyAlignment="1">
      <alignment horizontal="left" vertical="center" wrapText="1"/>
    </xf>
    <xf numFmtId="0" fontId="86" fillId="5" borderId="21" xfId="0" applyFont="1" applyFill="1" applyBorder="1" applyAlignment="1">
      <alignment horizontal="left" vertical="center" wrapText="1"/>
    </xf>
    <xf numFmtId="0" fontId="86" fillId="5" borderId="4" xfId="0" applyFont="1" applyFill="1" applyBorder="1" applyAlignment="1">
      <alignment horizontal="left" vertical="center" wrapText="1"/>
    </xf>
    <xf numFmtId="0" fontId="19" fillId="0" borderId="21"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0" fontId="19" fillId="0" borderId="21" xfId="0" applyFont="1" applyFill="1" applyBorder="1" applyAlignment="1">
      <alignment horizontal="left" vertical="center" wrapText="1"/>
    </xf>
    <xf numFmtId="4" fontId="19" fillId="0" borderId="21" xfId="0" applyNumberFormat="1" applyFont="1" applyBorder="1" applyAlignment="1">
      <alignment horizontal="right" vertical="center"/>
    </xf>
    <xf numFmtId="4" fontId="19" fillId="0" borderId="3" xfId="0" applyNumberFormat="1" applyFont="1" applyBorder="1" applyAlignment="1">
      <alignment horizontal="right" vertical="center"/>
    </xf>
    <xf numFmtId="4" fontId="19" fillId="0" borderId="4" xfId="0" applyNumberFormat="1" applyFont="1" applyBorder="1" applyAlignment="1">
      <alignment horizontal="right" vertical="center"/>
    </xf>
    <xf numFmtId="0" fontId="19" fillId="0" borderId="47" xfId="0" applyFont="1" applyFill="1" applyBorder="1" applyAlignment="1">
      <alignment horizontal="center" vertical="center"/>
    </xf>
    <xf numFmtId="4" fontId="19" fillId="0" borderId="20" xfId="0" applyNumberFormat="1" applyFont="1" applyBorder="1" applyAlignment="1">
      <alignment horizontal="right" vertical="center"/>
    </xf>
    <xf numFmtId="0" fontId="19" fillId="0" borderId="20" xfId="0" applyFont="1" applyFill="1" applyBorder="1" applyAlignment="1">
      <alignment horizontal="left" vertical="center"/>
    </xf>
    <xf numFmtId="4" fontId="94" fillId="0" borderId="21" xfId="0" applyNumberFormat="1" applyFont="1" applyBorder="1" applyAlignment="1">
      <alignment horizontal="left" vertical="center"/>
    </xf>
    <xf numFmtId="4" fontId="94" fillId="0" borderId="3" xfId="0" applyNumberFormat="1" applyFont="1" applyBorder="1" applyAlignment="1">
      <alignment horizontal="left" vertical="center"/>
    </xf>
    <xf numFmtId="4" fontId="94" fillId="0" borderId="4" xfId="0" applyNumberFormat="1" applyFont="1" applyBorder="1" applyAlignment="1">
      <alignment horizontal="left" vertical="center"/>
    </xf>
    <xf numFmtId="0" fontId="111" fillId="5" borderId="21" xfId="0" applyFont="1" applyFill="1" applyBorder="1" applyAlignment="1">
      <alignment horizontal="left" vertical="center" wrapText="1"/>
    </xf>
    <xf numFmtId="0" fontId="111" fillId="5" borderId="4" xfId="0" applyFont="1" applyFill="1" applyBorder="1" applyAlignment="1">
      <alignment horizontal="left" vertical="center" wrapText="1"/>
    </xf>
    <xf numFmtId="0" fontId="19" fillId="0" borderId="21" xfId="0" applyFont="1" applyBorder="1" applyAlignment="1">
      <alignment horizontal="left" vertical="center"/>
    </xf>
    <xf numFmtId="0" fontId="2" fillId="0" borderId="20" xfId="0" applyFont="1" applyFill="1" applyBorder="1" applyAlignment="1">
      <alignment horizontal="left" vertical="center" wrapText="1"/>
    </xf>
    <xf numFmtId="0" fontId="19" fillId="0" borderId="20" xfId="5" applyFont="1" applyBorder="1" applyAlignment="1">
      <alignment horizontal="left" vertical="center" wrapText="1"/>
    </xf>
    <xf numFmtId="0" fontId="19" fillId="0" borderId="3" xfId="5" applyFont="1" applyBorder="1" applyAlignment="1">
      <alignment horizontal="left" vertical="center" wrapText="1"/>
    </xf>
    <xf numFmtId="0" fontId="19" fillId="0" borderId="4" xfId="5" applyFont="1" applyBorder="1" applyAlignment="1">
      <alignment horizontal="left" vertical="center" wrapText="1"/>
    </xf>
    <xf numFmtId="0" fontId="15" fillId="0" borderId="20" xfId="0" applyFont="1" applyFill="1" applyBorder="1" applyAlignment="1">
      <alignment horizontal="left" vertical="center"/>
    </xf>
    <xf numFmtId="0" fontId="10" fillId="0" borderId="20" xfId="5" applyFont="1" applyFill="1" applyBorder="1" applyAlignment="1">
      <alignment horizontal="left" vertical="center" wrapText="1"/>
    </xf>
    <xf numFmtId="0" fontId="94" fillId="0" borderId="4" xfId="0" applyFont="1" applyBorder="1" applyAlignment="1">
      <alignment horizontal="left" vertical="center" wrapText="1"/>
    </xf>
    <xf numFmtId="0" fontId="88" fillId="0" borderId="20" xfId="0" applyFont="1" applyFill="1" applyBorder="1" applyAlignment="1">
      <alignment horizontal="left" vertical="center" wrapText="1"/>
    </xf>
    <xf numFmtId="0" fontId="88" fillId="0" borderId="3" xfId="0" applyFont="1" applyFill="1" applyBorder="1" applyAlignment="1">
      <alignment horizontal="left" vertical="center" wrapText="1"/>
    </xf>
    <xf numFmtId="0" fontId="88" fillId="0" borderId="4" xfId="0" applyFont="1" applyFill="1" applyBorder="1" applyAlignment="1">
      <alignment horizontal="left" vertical="center" wrapText="1"/>
    </xf>
    <xf numFmtId="0" fontId="11" fillId="0" borderId="20" xfId="5" applyFont="1" applyFill="1" applyBorder="1" applyAlignment="1">
      <alignment horizontal="left" vertical="center" wrapText="1"/>
    </xf>
    <xf numFmtId="4" fontId="94" fillId="0" borderId="20" xfId="0" applyNumberFormat="1" applyFont="1" applyBorder="1" applyAlignment="1">
      <alignment horizontal="left" vertical="center"/>
    </xf>
    <xf numFmtId="10" fontId="19" fillId="0" borderId="33" xfId="0" applyNumberFormat="1" applyFont="1" applyFill="1" applyBorder="1" applyAlignment="1">
      <alignment horizontal="center" vertical="center"/>
    </xf>
    <xf numFmtId="10" fontId="19" fillId="0" borderId="24" xfId="0" applyNumberFormat="1" applyFont="1" applyFill="1" applyBorder="1" applyAlignment="1">
      <alignment horizontal="center" vertical="center"/>
    </xf>
    <xf numFmtId="0" fontId="19" fillId="0" borderId="37" xfId="0" applyFont="1" applyFill="1" applyBorder="1" applyAlignment="1">
      <alignment horizontal="left" vertical="center" wrapText="1"/>
    </xf>
    <xf numFmtId="0" fontId="19" fillId="0" borderId="40" xfId="0" applyFont="1" applyFill="1" applyBorder="1" applyAlignment="1">
      <alignment horizontal="left" vertical="center" wrapText="1"/>
    </xf>
    <xf numFmtId="0" fontId="19" fillId="0" borderId="16" xfId="0" applyFont="1" applyFill="1" applyBorder="1" applyAlignment="1">
      <alignment horizontal="left" vertical="center" wrapText="1"/>
    </xf>
    <xf numFmtId="4" fontId="19" fillId="0" borderId="33" xfId="0" applyNumberFormat="1" applyFont="1" applyFill="1" applyBorder="1" applyAlignment="1">
      <alignment horizontal="right" vertical="center"/>
    </xf>
    <xf numFmtId="4" fontId="19" fillId="0" borderId="34" xfId="0" applyNumberFormat="1" applyFont="1" applyFill="1" applyBorder="1" applyAlignment="1">
      <alignment horizontal="right" vertical="center"/>
    </xf>
    <xf numFmtId="4" fontId="19" fillId="0" borderId="24" xfId="0" applyNumberFormat="1" applyFont="1" applyFill="1" applyBorder="1" applyAlignment="1">
      <alignment horizontal="right" vertical="center"/>
    </xf>
    <xf numFmtId="4" fontId="94" fillId="0" borderId="50" xfId="0" applyNumberFormat="1" applyFont="1" applyFill="1" applyBorder="1" applyAlignment="1">
      <alignment horizontal="right" vertical="center" wrapText="1"/>
    </xf>
    <xf numFmtId="4" fontId="94" fillId="0" borderId="49" xfId="0" applyNumberFormat="1" applyFont="1" applyFill="1" applyBorder="1" applyAlignment="1">
      <alignment horizontal="right" vertical="center" wrapText="1"/>
    </xf>
    <xf numFmtId="4" fontId="94" fillId="0" borderId="15" xfId="0" applyNumberFormat="1" applyFont="1" applyFill="1" applyBorder="1" applyAlignment="1">
      <alignment horizontal="right" vertical="center" wrapText="1"/>
    </xf>
    <xf numFmtId="4" fontId="95" fillId="0" borderId="37" xfId="0" applyNumberFormat="1" applyFont="1" applyFill="1" applyBorder="1" applyAlignment="1">
      <alignment horizontal="right" vertical="center" wrapText="1"/>
    </xf>
    <xf numFmtId="4" fontId="95" fillId="0" borderId="40" xfId="0" applyNumberFormat="1" applyFont="1" applyFill="1" applyBorder="1" applyAlignment="1">
      <alignment horizontal="right" vertical="center" wrapText="1"/>
    </xf>
    <xf numFmtId="4" fontId="95" fillId="0" borderId="16" xfId="0" applyNumberFormat="1" applyFont="1" applyFill="1" applyBorder="1" applyAlignment="1">
      <alignment horizontal="right" vertical="center" wrapText="1"/>
    </xf>
    <xf numFmtId="10" fontId="19" fillId="0" borderId="34" xfId="0" applyNumberFormat="1" applyFont="1" applyFill="1" applyBorder="1" applyAlignment="1">
      <alignment horizontal="center" vertical="center"/>
    </xf>
    <xf numFmtId="0" fontId="86" fillId="5" borderId="60" xfId="0" applyFont="1" applyFill="1" applyBorder="1" applyAlignment="1">
      <alignment horizontal="left" vertical="center" wrapText="1"/>
    </xf>
    <xf numFmtId="0" fontId="86" fillId="5" borderId="16" xfId="0" applyFont="1" applyFill="1" applyBorder="1" applyAlignment="1">
      <alignment horizontal="left" vertical="center" wrapText="1"/>
    </xf>
    <xf numFmtId="0" fontId="84" fillId="5" borderId="30" xfId="0" applyFont="1" applyFill="1" applyBorder="1" applyAlignment="1">
      <alignment horizontal="center" vertical="center" wrapText="1"/>
    </xf>
    <xf numFmtId="0" fontId="84" fillId="5" borderId="5" xfId="0" applyFont="1" applyFill="1" applyBorder="1" applyAlignment="1">
      <alignment horizontal="center" vertical="center" wrapText="1"/>
    </xf>
    <xf numFmtId="0" fontId="94" fillId="0" borderId="21" xfId="0" applyFont="1" applyBorder="1" applyAlignment="1">
      <alignment horizontal="left" vertical="center" wrapText="1"/>
    </xf>
    <xf numFmtId="0" fontId="94" fillId="0" borderId="3" xfId="0" applyFont="1" applyBorder="1" applyAlignment="1">
      <alignment horizontal="left" vertical="center" wrapText="1"/>
    </xf>
    <xf numFmtId="10" fontId="19" fillId="0" borderId="42" xfId="0" applyNumberFormat="1" applyFont="1" applyFill="1" applyBorder="1" applyAlignment="1">
      <alignment horizontal="center" vertical="center"/>
    </xf>
    <xf numFmtId="4" fontId="19" fillId="0" borderId="33" xfId="0" applyNumberFormat="1" applyFont="1" applyFill="1" applyBorder="1" applyAlignment="1">
      <alignment horizontal="center" vertical="center"/>
    </xf>
    <xf numFmtId="4" fontId="19" fillId="0" borderId="24" xfId="0" applyNumberFormat="1" applyFont="1" applyFill="1" applyBorder="1" applyAlignment="1">
      <alignment horizontal="center" vertical="center"/>
    </xf>
    <xf numFmtId="0" fontId="2" fillId="0" borderId="33" xfId="0" applyFont="1" applyFill="1" applyBorder="1" applyAlignment="1">
      <alignment horizontal="left" vertical="center" wrapText="1"/>
    </xf>
    <xf numFmtId="0" fontId="19" fillId="0" borderId="24" xfId="0" applyFont="1" applyFill="1" applyBorder="1" applyAlignment="1">
      <alignment horizontal="left" vertical="center" wrapText="1"/>
    </xf>
    <xf numFmtId="0" fontId="86" fillId="5" borderId="65" xfId="0" applyFont="1" applyFill="1" applyBorder="1" applyAlignment="1">
      <alignment horizontal="left" vertical="center" wrapText="1"/>
    </xf>
    <xf numFmtId="0" fontId="86" fillId="5" borderId="6" xfId="0" applyFont="1" applyFill="1" applyBorder="1" applyAlignment="1">
      <alignment horizontal="left" vertical="center" wrapText="1"/>
    </xf>
    <xf numFmtId="0" fontId="84" fillId="5" borderId="44" xfId="0" applyFont="1" applyFill="1" applyBorder="1" applyAlignment="1">
      <alignment horizontal="center" vertical="center" wrapText="1"/>
    </xf>
    <xf numFmtId="4" fontId="19" fillId="0" borderId="37" xfId="0" applyNumberFormat="1" applyFont="1" applyFill="1" applyBorder="1" applyAlignment="1">
      <alignment horizontal="center" vertical="center"/>
    </xf>
    <xf numFmtId="4" fontId="19" fillId="0" borderId="16" xfId="0" applyNumberFormat="1" applyFont="1" applyFill="1" applyBorder="1" applyAlignment="1">
      <alignment horizontal="center" vertical="center"/>
    </xf>
    <xf numFmtId="0" fontId="19" fillId="0" borderId="33" xfId="0" applyFont="1" applyFill="1" applyBorder="1" applyAlignment="1">
      <alignment horizontal="left" vertical="center" wrapText="1"/>
    </xf>
    <xf numFmtId="0" fontId="19" fillId="0" borderId="34" xfId="0" applyFont="1" applyFill="1" applyBorder="1" applyAlignment="1">
      <alignment horizontal="left" vertical="center" wrapText="1"/>
    </xf>
    <xf numFmtId="0" fontId="8" fillId="0" borderId="33" xfId="0" applyFont="1" applyFill="1" applyBorder="1" applyAlignment="1">
      <alignment horizontal="left" vertical="center" wrapText="1"/>
    </xf>
    <xf numFmtId="0" fontId="8" fillId="0" borderId="34"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84" fillId="2" borderId="35" xfId="0" applyFont="1" applyFill="1" applyBorder="1" applyAlignment="1">
      <alignment horizontal="left" vertical="center" wrapText="1"/>
    </xf>
    <xf numFmtId="0" fontId="84" fillId="2" borderId="63" xfId="0" applyFont="1" applyFill="1" applyBorder="1" applyAlignment="1">
      <alignment horizontal="left" vertical="center" wrapText="1"/>
    </xf>
    <xf numFmtId="0" fontId="84" fillId="19" borderId="0" xfId="0" applyFont="1" applyFill="1" applyBorder="1" applyAlignment="1">
      <alignment horizontal="left"/>
    </xf>
    <xf numFmtId="10" fontId="94" fillId="0" borderId="33" xfId="0" applyNumberFormat="1" applyFont="1" applyFill="1" applyBorder="1" applyAlignment="1">
      <alignment horizontal="center" vertical="center"/>
    </xf>
    <xf numFmtId="10" fontId="94" fillId="0" borderId="24" xfId="0" applyNumberFormat="1" applyFont="1" applyFill="1" applyBorder="1" applyAlignment="1">
      <alignment horizontal="center" vertical="center"/>
    </xf>
    <xf numFmtId="0" fontId="98" fillId="0" borderId="44" xfId="0" applyFont="1" applyFill="1" applyBorder="1" applyAlignment="1">
      <alignment horizontal="left" vertical="center" wrapText="1"/>
    </xf>
    <xf numFmtId="0" fontId="19" fillId="0" borderId="21" xfId="5" applyFont="1" applyBorder="1" applyAlignment="1">
      <alignment horizontal="left" vertical="center" wrapText="1"/>
    </xf>
    <xf numFmtId="4" fontId="130" fillId="5" borderId="21" xfId="0" applyNumberFormat="1" applyFont="1" applyFill="1" applyBorder="1" applyAlignment="1">
      <alignment horizontal="center" vertical="center" wrapText="1"/>
    </xf>
    <xf numFmtId="4" fontId="130" fillId="5" borderId="4" xfId="0" applyNumberFormat="1" applyFont="1" applyFill="1" applyBorder="1" applyAlignment="1">
      <alignment horizontal="center" vertical="center" wrapText="1"/>
    </xf>
    <xf numFmtId="4" fontId="86" fillId="5" borderId="21" xfId="0" applyNumberFormat="1" applyFont="1" applyFill="1" applyBorder="1" applyAlignment="1">
      <alignment horizontal="left" vertical="center" wrapText="1"/>
    </xf>
    <xf numFmtId="4" fontId="86" fillId="5" borderId="4" xfId="0" applyNumberFormat="1" applyFont="1" applyFill="1" applyBorder="1" applyAlignment="1">
      <alignment horizontal="left" vertical="center" wrapText="1"/>
    </xf>
    <xf numFmtId="0" fontId="84" fillId="0" borderId="75" xfId="0" applyFont="1" applyFill="1" applyBorder="1" applyAlignment="1">
      <alignment horizontal="left" wrapText="1"/>
    </xf>
    <xf numFmtId="0" fontId="84" fillId="0" borderId="74" xfId="0" applyFont="1" applyFill="1" applyBorder="1" applyAlignment="1">
      <alignment horizontal="left" wrapText="1"/>
    </xf>
  </cellXfs>
  <cellStyles count="10">
    <cellStyle name="Excel Built-in Normal" xfId="1"/>
    <cellStyle name="Normální" xfId="0" builtinId="0"/>
    <cellStyle name="Normální 2" xfId="2"/>
    <cellStyle name="Normální 3" xfId="3"/>
    <cellStyle name="Normální 4" xfId="4"/>
    <cellStyle name="Normální 5" xfId="5"/>
    <cellStyle name="Normální 5 2" xfId="8"/>
    <cellStyle name="Normální 5 3" xfId="9"/>
    <cellStyle name="Normální 6" xfId="6"/>
    <cellStyle name="Styl 1" xfId="7"/>
  </cellStyles>
  <dxfs count="0"/>
  <tableStyles count="0" defaultTableStyle="TableStyleMedium2" defaultPivotStyle="PivotStyleMedium9"/>
  <colors>
    <mruColors>
      <color rgb="FFFFFFCC"/>
      <color rgb="FFFFFF99"/>
      <color rgb="FF996633"/>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zoomScaleNormal="100" workbookViewId="0">
      <pane ySplit="2" topLeftCell="A3" activePane="bottomLeft" state="frozen"/>
      <selection pane="bottomLeft" activeCell="C6" sqref="C6"/>
    </sheetView>
  </sheetViews>
  <sheetFormatPr defaultRowHeight="15" x14ac:dyDescent="0.25"/>
  <cols>
    <col min="1" max="1" width="4.7109375" customWidth="1"/>
    <col min="2" max="2" width="11.5703125" customWidth="1"/>
    <col min="3" max="3" width="36.42578125" customWidth="1"/>
    <col min="4" max="4" width="11.7109375" customWidth="1"/>
    <col min="5" max="5" width="10.42578125" customWidth="1"/>
    <col min="6" max="6" width="16.42578125" customWidth="1"/>
    <col min="7" max="7" width="17.140625" customWidth="1"/>
    <col min="8" max="8" width="12.28515625" customWidth="1"/>
    <col min="9" max="9" width="11.5703125" customWidth="1"/>
    <col min="10" max="11" width="35.7109375" customWidth="1"/>
    <col min="12" max="13" width="10.7109375" customWidth="1"/>
    <col min="14" max="14" width="11.42578125" customWidth="1"/>
    <col min="15" max="15" width="10.7109375" customWidth="1"/>
    <col min="16" max="16" width="11.140625" customWidth="1"/>
  </cols>
  <sheetData>
    <row r="1" spans="1:16" ht="18.75" x14ac:dyDescent="0.3">
      <c r="A1" s="1" t="s">
        <v>31</v>
      </c>
      <c r="J1" s="24"/>
      <c r="K1" s="24"/>
    </row>
    <row r="2" spans="1:16" ht="90" customHeight="1" thickBot="1" x14ac:dyDescent="0.3">
      <c r="A2" s="33" t="s">
        <v>0</v>
      </c>
      <c r="B2" s="34" t="s">
        <v>1</v>
      </c>
      <c r="C2" s="34" t="s">
        <v>2</v>
      </c>
      <c r="D2" s="34" t="s">
        <v>41</v>
      </c>
      <c r="E2" s="34" t="s">
        <v>3</v>
      </c>
      <c r="F2" s="34" t="s">
        <v>123</v>
      </c>
      <c r="G2" s="34" t="s">
        <v>32</v>
      </c>
      <c r="H2" s="35" t="s">
        <v>30</v>
      </c>
      <c r="I2" s="35" t="s">
        <v>124</v>
      </c>
      <c r="J2" s="40" t="s">
        <v>95</v>
      </c>
      <c r="K2" s="41" t="s">
        <v>34</v>
      </c>
      <c r="L2" s="39" t="s">
        <v>60</v>
      </c>
      <c r="M2" s="34" t="s">
        <v>62</v>
      </c>
      <c r="N2" s="34" t="s">
        <v>111</v>
      </c>
      <c r="O2" s="35" t="s">
        <v>61</v>
      </c>
      <c r="P2" s="54" t="s">
        <v>71</v>
      </c>
    </row>
    <row r="3" spans="1:16" ht="75" x14ac:dyDescent="0.25">
      <c r="A3" s="137">
        <v>1</v>
      </c>
      <c r="B3" s="31" t="s">
        <v>4</v>
      </c>
      <c r="C3" s="31" t="s">
        <v>5</v>
      </c>
      <c r="D3" s="138" t="s">
        <v>42</v>
      </c>
      <c r="E3" s="32" t="s">
        <v>6</v>
      </c>
      <c r="F3" s="10">
        <v>5518441</v>
      </c>
      <c r="G3" s="10">
        <v>5518441</v>
      </c>
      <c r="H3" s="36"/>
      <c r="I3" s="36"/>
      <c r="J3" s="42" t="s">
        <v>97</v>
      </c>
      <c r="K3" s="43" t="s">
        <v>131</v>
      </c>
      <c r="L3" s="89"/>
      <c r="M3" s="89"/>
      <c r="N3" s="89"/>
      <c r="O3" s="89"/>
      <c r="P3" s="55"/>
    </row>
    <row r="4" spans="1:16" ht="46.5" customHeight="1" x14ac:dyDescent="0.25">
      <c r="A4" s="2">
        <v>2</v>
      </c>
      <c r="B4" s="3" t="s">
        <v>4</v>
      </c>
      <c r="C4" s="85" t="s">
        <v>7</v>
      </c>
      <c r="D4" s="26" t="s">
        <v>43</v>
      </c>
      <c r="E4" s="4" t="s">
        <v>8</v>
      </c>
      <c r="F4" s="6">
        <v>40674</v>
      </c>
      <c r="G4" s="25">
        <v>0</v>
      </c>
      <c r="H4" s="25"/>
      <c r="I4" s="147"/>
      <c r="J4" s="44" t="s">
        <v>96</v>
      </c>
      <c r="K4" s="45" t="s">
        <v>98</v>
      </c>
      <c r="L4" s="89"/>
      <c r="M4" s="89"/>
      <c r="N4" s="89"/>
      <c r="O4" s="89"/>
      <c r="P4" s="56"/>
    </row>
    <row r="5" spans="1:16" ht="135" x14ac:dyDescent="0.25">
      <c r="A5" s="2">
        <v>3</v>
      </c>
      <c r="B5" s="3" t="s">
        <v>4</v>
      </c>
      <c r="C5" s="3" t="s">
        <v>9</v>
      </c>
      <c r="D5" s="27" t="s">
        <v>44</v>
      </c>
      <c r="E5" s="4" t="s">
        <v>10</v>
      </c>
      <c r="F5" s="8" t="s">
        <v>83</v>
      </c>
      <c r="G5" s="36">
        <v>2400910</v>
      </c>
      <c r="H5" s="37"/>
      <c r="I5" s="140" t="s">
        <v>125</v>
      </c>
      <c r="J5" s="44" t="s">
        <v>126</v>
      </c>
      <c r="K5" s="46" t="s">
        <v>99</v>
      </c>
      <c r="L5" s="90"/>
      <c r="M5" s="91"/>
      <c r="N5" s="92"/>
      <c r="O5" s="93"/>
      <c r="P5" s="56"/>
    </row>
    <row r="6" spans="1:16" ht="135" x14ac:dyDescent="0.25">
      <c r="A6" s="2">
        <v>4</v>
      </c>
      <c r="B6" s="3" t="s">
        <v>4</v>
      </c>
      <c r="C6" s="3" t="s">
        <v>11</v>
      </c>
      <c r="D6" s="26" t="s">
        <v>45</v>
      </c>
      <c r="E6" s="4" t="s">
        <v>10</v>
      </c>
      <c r="F6" s="8" t="s">
        <v>84</v>
      </c>
      <c r="G6" s="5">
        <v>474280.44</v>
      </c>
      <c r="H6" s="37"/>
      <c r="I6" s="37"/>
      <c r="J6" s="44" t="s">
        <v>128</v>
      </c>
      <c r="K6" s="46" t="s">
        <v>99</v>
      </c>
      <c r="L6" s="90"/>
      <c r="M6" s="91"/>
      <c r="N6" s="92"/>
      <c r="O6" s="93"/>
      <c r="P6" s="56"/>
    </row>
    <row r="7" spans="1:16" ht="135" x14ac:dyDescent="0.25">
      <c r="A7" s="2">
        <v>5</v>
      </c>
      <c r="B7" s="3" t="s">
        <v>4</v>
      </c>
      <c r="C7" s="3" t="s">
        <v>12</v>
      </c>
      <c r="D7" s="26" t="s">
        <v>45</v>
      </c>
      <c r="E7" s="4" t="s">
        <v>10</v>
      </c>
      <c r="F7" s="8" t="s">
        <v>85</v>
      </c>
      <c r="G7" s="5">
        <v>672878.4</v>
      </c>
      <c r="H7" s="36"/>
      <c r="I7" s="36"/>
      <c r="J7" s="44" t="s">
        <v>127</v>
      </c>
      <c r="K7" s="46" t="s">
        <v>99</v>
      </c>
      <c r="L7" s="90"/>
      <c r="M7" s="92"/>
      <c r="N7" s="92"/>
      <c r="O7" s="93"/>
      <c r="P7" s="56"/>
    </row>
    <row r="8" spans="1:16" ht="90" x14ac:dyDescent="0.25">
      <c r="A8" s="2">
        <v>6</v>
      </c>
      <c r="B8" s="3" t="s">
        <v>4</v>
      </c>
      <c r="C8" s="3" t="s">
        <v>13</v>
      </c>
      <c r="D8" s="26" t="s">
        <v>46</v>
      </c>
      <c r="E8" s="4" t="s">
        <v>8</v>
      </c>
      <c r="F8" s="5"/>
      <c r="G8" s="5">
        <v>5787124.75</v>
      </c>
      <c r="H8" s="38"/>
      <c r="I8" s="38"/>
      <c r="J8" s="44" t="s">
        <v>115</v>
      </c>
      <c r="K8" s="47" t="s">
        <v>100</v>
      </c>
      <c r="L8" s="94"/>
      <c r="M8" s="94"/>
      <c r="N8" s="95"/>
      <c r="O8" s="95"/>
      <c r="P8" s="56"/>
    </row>
    <row r="9" spans="1:16" ht="90" x14ac:dyDescent="0.25">
      <c r="A9" s="2">
        <v>7</v>
      </c>
      <c r="B9" s="3" t="s">
        <v>4</v>
      </c>
      <c r="C9" s="3" t="s">
        <v>14</v>
      </c>
      <c r="D9" s="26" t="s">
        <v>47</v>
      </c>
      <c r="E9" s="4" t="s">
        <v>8</v>
      </c>
      <c r="F9" s="5"/>
      <c r="G9" s="5">
        <v>4715937.32</v>
      </c>
      <c r="H9" s="38"/>
      <c r="I9" s="38"/>
      <c r="J9" s="44" t="s">
        <v>116</v>
      </c>
      <c r="K9" s="47" t="s">
        <v>100</v>
      </c>
      <c r="L9" s="95"/>
      <c r="M9" s="95"/>
      <c r="N9" s="95"/>
      <c r="O9" s="95"/>
      <c r="P9" s="56"/>
    </row>
    <row r="10" spans="1:16" ht="105" x14ac:dyDescent="0.25">
      <c r="A10" s="2">
        <v>8</v>
      </c>
      <c r="B10" s="3" t="s">
        <v>4</v>
      </c>
      <c r="C10" s="3" t="s">
        <v>15</v>
      </c>
      <c r="D10" s="26" t="s">
        <v>48</v>
      </c>
      <c r="E10" s="4" t="s">
        <v>16</v>
      </c>
      <c r="F10" s="5"/>
      <c r="G10" s="5">
        <v>3289296</v>
      </c>
      <c r="H10" s="38"/>
      <c r="I10" s="38"/>
      <c r="J10" s="44" t="s">
        <v>88</v>
      </c>
      <c r="K10" s="47" t="s">
        <v>101</v>
      </c>
      <c r="L10" s="95"/>
      <c r="M10" s="95"/>
      <c r="N10" s="95"/>
      <c r="O10" s="95"/>
      <c r="P10" s="56"/>
    </row>
    <row r="11" spans="1:16" ht="105" x14ac:dyDescent="0.25">
      <c r="A11" s="2">
        <v>9</v>
      </c>
      <c r="B11" s="3" t="s">
        <v>4</v>
      </c>
      <c r="C11" s="3" t="s">
        <v>17</v>
      </c>
      <c r="D11" s="27" t="s">
        <v>49</v>
      </c>
      <c r="E11" s="4" t="s">
        <v>16</v>
      </c>
      <c r="F11" s="5"/>
      <c r="G11" s="5">
        <v>1007247.45</v>
      </c>
      <c r="H11" s="38"/>
      <c r="I11" s="38"/>
      <c r="J11" s="44" t="s">
        <v>33</v>
      </c>
      <c r="K11" s="47" t="s">
        <v>101</v>
      </c>
      <c r="L11" s="95"/>
      <c r="M11" s="95"/>
      <c r="N11" s="95"/>
      <c r="O11" s="95"/>
      <c r="P11" s="56"/>
    </row>
    <row r="12" spans="1:16" ht="135" x14ac:dyDescent="0.25">
      <c r="A12" s="2">
        <v>10</v>
      </c>
      <c r="B12" s="3" t="s">
        <v>4</v>
      </c>
      <c r="C12" s="3" t="s">
        <v>18</v>
      </c>
      <c r="D12" s="27" t="s">
        <v>50</v>
      </c>
      <c r="E12" s="4" t="s">
        <v>16</v>
      </c>
      <c r="F12" s="5"/>
      <c r="G12" s="5">
        <v>26336.35</v>
      </c>
      <c r="H12" s="38"/>
      <c r="I12" s="38"/>
      <c r="J12" s="44" t="s">
        <v>102</v>
      </c>
      <c r="K12" s="47" t="s">
        <v>104</v>
      </c>
      <c r="L12" s="95"/>
      <c r="M12" s="95"/>
      <c r="N12" s="95"/>
      <c r="O12" s="95"/>
      <c r="P12" s="57" t="s">
        <v>72</v>
      </c>
    </row>
    <row r="13" spans="1:16" ht="135" x14ac:dyDescent="0.25">
      <c r="A13" s="2">
        <v>11</v>
      </c>
      <c r="B13" s="3" t="s">
        <v>4</v>
      </c>
      <c r="C13" s="3" t="s">
        <v>19</v>
      </c>
      <c r="D13" s="28" t="s">
        <v>51</v>
      </c>
      <c r="E13" s="4" t="s">
        <v>16</v>
      </c>
      <c r="F13" s="5"/>
      <c r="G13" s="5">
        <v>676995</v>
      </c>
      <c r="H13" s="38"/>
      <c r="I13" s="38"/>
      <c r="J13" s="48" t="s">
        <v>103</v>
      </c>
      <c r="K13" s="47" t="s">
        <v>105</v>
      </c>
      <c r="L13" s="95"/>
      <c r="M13" s="95"/>
      <c r="N13" s="95"/>
      <c r="O13" s="95"/>
      <c r="P13" s="57" t="s">
        <v>72</v>
      </c>
    </row>
    <row r="14" spans="1:16" ht="90" x14ac:dyDescent="0.25">
      <c r="A14" s="2">
        <v>12</v>
      </c>
      <c r="B14" s="3" t="s">
        <v>4</v>
      </c>
      <c r="C14" s="3" t="s">
        <v>36</v>
      </c>
      <c r="D14" s="28" t="s">
        <v>52</v>
      </c>
      <c r="E14" s="4" t="s">
        <v>8</v>
      </c>
      <c r="F14" s="5"/>
      <c r="G14" s="5">
        <v>63267368</v>
      </c>
      <c r="H14" s="38"/>
      <c r="I14" s="38"/>
      <c r="J14" s="49" t="s">
        <v>112</v>
      </c>
      <c r="K14" s="50" t="s">
        <v>106</v>
      </c>
      <c r="L14" s="96" t="s">
        <v>120</v>
      </c>
      <c r="M14" s="95"/>
      <c r="N14" s="95"/>
      <c r="O14" s="95"/>
      <c r="P14" s="56"/>
    </row>
    <row r="15" spans="1:16" ht="60" x14ac:dyDescent="0.25">
      <c r="A15" s="2">
        <v>12</v>
      </c>
      <c r="B15" s="3" t="s">
        <v>4</v>
      </c>
      <c r="C15" s="3" t="s">
        <v>36</v>
      </c>
      <c r="D15" s="28" t="s">
        <v>52</v>
      </c>
      <c r="E15" s="4" t="s">
        <v>8</v>
      </c>
      <c r="F15" s="5"/>
      <c r="G15" s="6">
        <v>11336717.52</v>
      </c>
      <c r="H15" s="141"/>
      <c r="I15" s="38"/>
      <c r="J15" s="88" t="s">
        <v>113</v>
      </c>
      <c r="K15" s="65" t="s">
        <v>132</v>
      </c>
      <c r="L15" s="99"/>
      <c r="M15" s="29"/>
      <c r="N15" s="97"/>
      <c r="O15" s="97"/>
      <c r="P15" s="56"/>
    </row>
    <row r="16" spans="1:16" ht="45" x14ac:dyDescent="0.25">
      <c r="A16" s="2">
        <v>13</v>
      </c>
      <c r="B16" s="11" t="s">
        <v>4</v>
      </c>
      <c r="C16" s="12" t="s">
        <v>20</v>
      </c>
      <c r="D16" s="28" t="s">
        <v>53</v>
      </c>
      <c r="E16" s="13" t="s">
        <v>16</v>
      </c>
      <c r="F16" s="7"/>
      <c r="G16" s="14">
        <v>1105</v>
      </c>
      <c r="H16" s="142"/>
      <c r="I16" s="15"/>
      <c r="J16" s="51" t="s">
        <v>37</v>
      </c>
      <c r="K16" s="50" t="s">
        <v>117</v>
      </c>
      <c r="L16" s="96" t="s">
        <v>118</v>
      </c>
      <c r="M16" s="29"/>
      <c r="N16" s="29"/>
      <c r="O16" s="53"/>
      <c r="P16" s="56"/>
    </row>
    <row r="17" spans="1:16" ht="45" x14ac:dyDescent="0.25">
      <c r="A17" s="2">
        <v>15</v>
      </c>
      <c r="B17" s="3" t="s">
        <v>4</v>
      </c>
      <c r="C17" s="12" t="s">
        <v>21</v>
      </c>
      <c r="D17" s="28" t="s">
        <v>54</v>
      </c>
      <c r="E17" s="4" t="s">
        <v>10</v>
      </c>
      <c r="F17" s="7"/>
      <c r="G17" s="5">
        <v>327897</v>
      </c>
      <c r="H17" s="38"/>
      <c r="I17" s="15"/>
      <c r="J17" s="51" t="s">
        <v>38</v>
      </c>
      <c r="K17" s="86" t="s">
        <v>107</v>
      </c>
      <c r="L17" s="99"/>
      <c r="M17" s="97"/>
      <c r="N17" s="98" t="s">
        <v>119</v>
      </c>
      <c r="O17" s="84" t="s">
        <v>86</v>
      </c>
      <c r="P17" s="56"/>
    </row>
    <row r="18" spans="1:16" ht="45" x14ac:dyDescent="0.25">
      <c r="A18" s="2">
        <v>16</v>
      </c>
      <c r="B18" s="3" t="s">
        <v>4</v>
      </c>
      <c r="C18" s="3" t="s">
        <v>22</v>
      </c>
      <c r="D18" s="28" t="s">
        <v>55</v>
      </c>
      <c r="E18" s="4" t="s">
        <v>23</v>
      </c>
      <c r="F18" s="5"/>
      <c r="G18" s="5">
        <v>300000</v>
      </c>
      <c r="H18" s="38"/>
      <c r="I18" s="38"/>
      <c r="J18" s="52" t="s">
        <v>133</v>
      </c>
      <c r="K18" s="87" t="s">
        <v>108</v>
      </c>
      <c r="L18" s="99"/>
      <c r="M18" s="29"/>
      <c r="N18" s="29"/>
      <c r="O18" s="53"/>
      <c r="P18" s="57" t="s">
        <v>72</v>
      </c>
    </row>
    <row r="19" spans="1:16" ht="45" x14ac:dyDescent="0.25">
      <c r="A19" s="2">
        <v>18</v>
      </c>
      <c r="B19" s="3" t="s">
        <v>4</v>
      </c>
      <c r="C19" s="129" t="s">
        <v>24</v>
      </c>
      <c r="D19" s="130" t="s">
        <v>56</v>
      </c>
      <c r="E19" s="131" t="s">
        <v>8</v>
      </c>
      <c r="F19" s="132" t="s">
        <v>25</v>
      </c>
      <c r="G19" s="132">
        <v>0</v>
      </c>
      <c r="H19" s="143"/>
      <c r="I19" s="133"/>
      <c r="J19" s="52" t="s">
        <v>39</v>
      </c>
      <c r="K19" s="134" t="s">
        <v>114</v>
      </c>
      <c r="L19" s="83" t="s">
        <v>86</v>
      </c>
      <c r="M19" s="101"/>
      <c r="N19" s="101"/>
      <c r="O19" s="102"/>
      <c r="P19" s="57" t="s">
        <v>72</v>
      </c>
    </row>
    <row r="20" spans="1:16" ht="45" x14ac:dyDescent="0.25">
      <c r="A20" s="75">
        <v>19</v>
      </c>
      <c r="B20" s="76" t="s">
        <v>4</v>
      </c>
      <c r="C20" s="76" t="s">
        <v>26</v>
      </c>
      <c r="D20" s="77" t="s">
        <v>57</v>
      </c>
      <c r="E20" s="78" t="s">
        <v>8</v>
      </c>
      <c r="F20" s="79"/>
      <c r="G20" s="135">
        <v>16023.95</v>
      </c>
      <c r="H20" s="144"/>
      <c r="I20" s="80"/>
      <c r="J20" s="81" t="s">
        <v>89</v>
      </c>
      <c r="K20" s="82" t="s">
        <v>109</v>
      </c>
      <c r="L20" s="100"/>
      <c r="M20" s="101"/>
      <c r="N20" s="98" t="s">
        <v>119</v>
      </c>
      <c r="O20" s="84" t="s">
        <v>86</v>
      </c>
      <c r="P20" s="57" t="s">
        <v>72</v>
      </c>
    </row>
    <row r="21" spans="1:16" ht="90" x14ac:dyDescent="0.25">
      <c r="A21" s="2">
        <v>21</v>
      </c>
      <c r="B21" s="3" t="s">
        <v>4</v>
      </c>
      <c r="C21" s="12" t="s">
        <v>27</v>
      </c>
      <c r="D21" s="28" t="s">
        <v>58</v>
      </c>
      <c r="E21" s="4" t="s">
        <v>28</v>
      </c>
      <c r="F21" s="7"/>
      <c r="G21" s="16">
        <v>9222023.2400000002</v>
      </c>
      <c r="H21" s="30"/>
      <c r="I21" s="15"/>
      <c r="J21" s="52" t="s">
        <v>40</v>
      </c>
      <c r="K21" s="47" t="s">
        <v>100</v>
      </c>
      <c r="L21" s="95"/>
      <c r="M21" s="95"/>
      <c r="N21" s="95"/>
      <c r="O21" s="95"/>
      <c r="P21" s="56"/>
    </row>
    <row r="22" spans="1:16" ht="60.75" thickBot="1" x14ac:dyDescent="0.3">
      <c r="A22" s="108">
        <v>37</v>
      </c>
      <c r="B22" s="109" t="s">
        <v>4</v>
      </c>
      <c r="C22" s="110" t="s">
        <v>29</v>
      </c>
      <c r="D22" s="111" t="s">
        <v>59</v>
      </c>
      <c r="E22" s="112" t="s">
        <v>16</v>
      </c>
      <c r="F22" s="113"/>
      <c r="G22" s="114">
        <v>0</v>
      </c>
      <c r="H22" s="145"/>
      <c r="I22" s="115"/>
      <c r="J22" s="116" t="s">
        <v>90</v>
      </c>
      <c r="K22" s="117" t="s">
        <v>110</v>
      </c>
      <c r="L22" s="118"/>
      <c r="M22" s="119"/>
      <c r="N22" s="119"/>
      <c r="O22" s="120"/>
      <c r="P22" s="121" t="s">
        <v>72</v>
      </c>
    </row>
    <row r="23" spans="1:16" ht="30.75" customHeight="1" x14ac:dyDescent="0.25">
      <c r="A23" s="137"/>
      <c r="B23" s="124" t="s">
        <v>129</v>
      </c>
      <c r="C23" s="125" t="s">
        <v>130</v>
      </c>
      <c r="D23" s="103"/>
      <c r="E23" s="139"/>
      <c r="F23" s="126">
        <f>SUM(F3:F22)</f>
        <v>5559115</v>
      </c>
      <c r="G23" s="127">
        <f>SUM(G3:G22)</f>
        <v>109040581.42</v>
      </c>
      <c r="H23" s="146"/>
      <c r="I23" s="128">
        <f>SUM(I3:I22)</f>
        <v>0</v>
      </c>
      <c r="J23" s="104"/>
      <c r="K23" s="122"/>
      <c r="L23" s="105"/>
      <c r="M23" s="123"/>
      <c r="N23" s="123"/>
      <c r="O23" s="106"/>
      <c r="P23" s="107"/>
    </row>
    <row r="24" spans="1:16" x14ac:dyDescent="0.25">
      <c r="A24" s="66"/>
      <c r="B24" s="67"/>
      <c r="C24" s="71"/>
      <c r="D24" s="68"/>
      <c r="E24" s="69"/>
      <c r="F24" s="70"/>
      <c r="G24" s="71"/>
      <c r="H24" s="71"/>
      <c r="I24" s="70"/>
      <c r="J24" s="72"/>
      <c r="K24" s="58"/>
      <c r="L24" s="73"/>
      <c r="M24" s="73"/>
      <c r="N24" s="73"/>
      <c r="O24" s="73"/>
      <c r="P24" s="74"/>
    </row>
    <row r="25" spans="1:16" x14ac:dyDescent="0.25">
      <c r="A25" s="66"/>
      <c r="B25" s="67"/>
      <c r="C25" s="71"/>
      <c r="D25" s="68"/>
      <c r="E25" s="69"/>
      <c r="F25" s="70"/>
      <c r="G25" s="71"/>
      <c r="H25" s="71"/>
      <c r="I25" s="70"/>
      <c r="J25" s="72"/>
      <c r="K25" s="58"/>
      <c r="L25" s="73"/>
      <c r="M25" s="73"/>
      <c r="N25" s="73"/>
      <c r="O25" s="73"/>
      <c r="P25" s="74"/>
    </row>
    <row r="26" spans="1:16" x14ac:dyDescent="0.25">
      <c r="A26" s="66"/>
      <c r="B26" s="67"/>
      <c r="C26" s="71"/>
      <c r="D26" s="68"/>
      <c r="E26" s="69"/>
      <c r="F26" s="70"/>
      <c r="G26" s="71"/>
      <c r="H26" s="71"/>
      <c r="I26" s="70"/>
      <c r="J26" s="72"/>
      <c r="K26" s="58"/>
      <c r="L26" s="73"/>
      <c r="M26" s="73"/>
      <c r="N26" s="73"/>
      <c r="O26" s="73"/>
      <c r="P26" s="74"/>
    </row>
    <row r="27" spans="1:16" x14ac:dyDescent="0.25">
      <c r="A27" s="66"/>
      <c r="B27" s="67"/>
      <c r="C27" s="71"/>
      <c r="D27" s="68"/>
      <c r="E27" s="69"/>
      <c r="F27" s="70"/>
      <c r="G27" s="71"/>
      <c r="H27" s="71"/>
      <c r="I27" s="70"/>
      <c r="J27" s="72"/>
      <c r="K27" s="58"/>
      <c r="L27" s="73"/>
      <c r="M27" s="73"/>
      <c r="N27" s="73"/>
      <c r="O27" s="73"/>
      <c r="P27" s="74"/>
    </row>
    <row r="28" spans="1:16" x14ac:dyDescent="0.25">
      <c r="A28" s="66"/>
      <c r="B28" s="67"/>
      <c r="C28" s="71"/>
      <c r="D28" s="68"/>
      <c r="E28" s="69"/>
      <c r="F28" s="70"/>
      <c r="G28" s="71"/>
      <c r="H28" s="71"/>
      <c r="I28" s="70"/>
      <c r="J28" s="72"/>
      <c r="K28" s="58"/>
      <c r="L28" s="73"/>
      <c r="M28" s="73"/>
      <c r="N28" s="73"/>
      <c r="O28" s="73"/>
      <c r="P28" s="74"/>
    </row>
    <row r="29" spans="1:16" x14ac:dyDescent="0.25">
      <c r="A29" s="66"/>
      <c r="B29" s="67"/>
      <c r="C29" s="71"/>
      <c r="D29" s="68"/>
      <c r="E29" s="69"/>
      <c r="F29" s="70"/>
      <c r="G29" s="71"/>
      <c r="H29" s="71"/>
      <c r="I29" s="70"/>
      <c r="J29" s="72"/>
      <c r="K29" s="58"/>
      <c r="L29" s="73"/>
      <c r="M29" s="73"/>
      <c r="N29" s="73"/>
      <c r="O29" s="73"/>
      <c r="P29" s="74"/>
    </row>
    <row r="30" spans="1:16" x14ac:dyDescent="0.25">
      <c r="A30" s="66"/>
      <c r="B30" s="67"/>
      <c r="C30" s="21"/>
      <c r="D30" s="68"/>
      <c r="E30" s="69"/>
      <c r="F30" s="70"/>
      <c r="G30" s="71"/>
      <c r="H30" s="71"/>
      <c r="I30" s="70"/>
      <c r="J30" s="72"/>
      <c r="K30" s="58"/>
      <c r="L30" s="73"/>
      <c r="M30" s="73"/>
      <c r="N30" s="73"/>
      <c r="O30" s="73"/>
      <c r="P30" s="74"/>
    </row>
    <row r="31" spans="1:16" x14ac:dyDescent="0.25">
      <c r="A31" s="17"/>
      <c r="B31" s="18"/>
      <c r="C31" s="71"/>
      <c r="D31" s="18"/>
      <c r="E31" s="19"/>
      <c r="F31" s="20"/>
      <c r="G31" s="21"/>
      <c r="H31" s="21"/>
      <c r="I31" s="21"/>
      <c r="J31" s="20"/>
      <c r="K31" s="20"/>
    </row>
    <row r="32" spans="1:16" x14ac:dyDescent="0.25">
      <c r="A32" s="17"/>
      <c r="B32" s="61" t="s">
        <v>87</v>
      </c>
      <c r="C32" s="18"/>
      <c r="D32" s="18"/>
      <c r="E32" s="19"/>
      <c r="F32" s="20"/>
      <c r="G32" s="21"/>
      <c r="H32" s="21"/>
      <c r="I32" s="21"/>
      <c r="J32" s="20"/>
      <c r="K32" s="20"/>
    </row>
    <row r="33" spans="1:13" ht="30" x14ac:dyDescent="0.25">
      <c r="A33" s="22"/>
      <c r="B33" s="62"/>
      <c r="C33" s="58" t="s">
        <v>35</v>
      </c>
      <c r="G33" s="21"/>
      <c r="H33" s="21"/>
      <c r="I33" s="21"/>
      <c r="J33" s="21"/>
      <c r="K33" s="21"/>
    </row>
    <row r="34" spans="1:13" ht="60" x14ac:dyDescent="0.25">
      <c r="A34" s="22"/>
      <c r="B34" s="63"/>
      <c r="C34" s="58" t="s">
        <v>91</v>
      </c>
      <c r="F34" s="21"/>
      <c r="G34" s="21"/>
      <c r="H34" s="21"/>
      <c r="J34" s="21"/>
      <c r="K34" s="21"/>
      <c r="M34" s="21"/>
    </row>
    <row r="35" spans="1:13" ht="60" x14ac:dyDescent="0.25">
      <c r="A35" s="22"/>
      <c r="B35" s="59"/>
      <c r="C35" s="58" t="s">
        <v>94</v>
      </c>
      <c r="F35" s="21"/>
      <c r="G35" s="21"/>
      <c r="H35" s="21"/>
      <c r="I35" s="21"/>
      <c r="J35" s="21"/>
      <c r="K35" s="21"/>
    </row>
    <row r="36" spans="1:13" ht="30" x14ac:dyDescent="0.25">
      <c r="A36" s="22"/>
      <c r="B36" s="60"/>
      <c r="C36" s="58" t="s">
        <v>92</v>
      </c>
      <c r="F36" s="21"/>
      <c r="G36" s="21"/>
      <c r="H36" s="21"/>
      <c r="I36" s="21"/>
      <c r="J36" s="21"/>
      <c r="K36" s="21"/>
      <c r="M36" s="9"/>
    </row>
    <row r="37" spans="1:13" ht="30" x14ac:dyDescent="0.25">
      <c r="A37" s="22"/>
      <c r="B37" s="64"/>
      <c r="C37" s="58" t="s">
        <v>93</v>
      </c>
      <c r="F37" s="21"/>
      <c r="G37" s="21"/>
      <c r="H37" s="21"/>
      <c r="I37" s="21"/>
      <c r="J37" s="21"/>
      <c r="K37" s="21"/>
    </row>
    <row r="38" spans="1:13" x14ac:dyDescent="0.25">
      <c r="A38" s="22"/>
      <c r="B38" s="22"/>
      <c r="F38" s="21"/>
      <c r="G38" s="21"/>
      <c r="H38" s="21"/>
      <c r="I38" s="21"/>
      <c r="J38" s="21"/>
      <c r="K38" s="21"/>
    </row>
    <row r="39" spans="1:13" x14ac:dyDescent="0.25">
      <c r="A39" s="22"/>
      <c r="B39" s="22"/>
      <c r="F39" s="21"/>
      <c r="G39" s="21"/>
      <c r="H39" s="21"/>
      <c r="I39" s="21"/>
      <c r="J39" s="21"/>
      <c r="K39" s="21"/>
    </row>
    <row r="40" spans="1:13" x14ac:dyDescent="0.25">
      <c r="A40" s="17"/>
      <c r="B40" s="18"/>
      <c r="C40" s="18"/>
      <c r="D40" s="18"/>
      <c r="E40" s="19"/>
      <c r="F40" s="21"/>
      <c r="G40" s="21"/>
      <c r="H40" s="21"/>
      <c r="I40" s="21"/>
      <c r="J40" s="21"/>
      <c r="K40" s="21"/>
    </row>
    <row r="41" spans="1:13" x14ac:dyDescent="0.25">
      <c r="A41" s="17"/>
      <c r="B41" s="18"/>
      <c r="C41" s="18"/>
      <c r="D41" s="18"/>
      <c r="E41" s="19"/>
      <c r="F41" s="21"/>
      <c r="G41" s="21"/>
      <c r="H41" s="21"/>
      <c r="I41" s="21"/>
      <c r="J41" s="21"/>
      <c r="K41" s="21"/>
    </row>
    <row r="42" spans="1:13" x14ac:dyDescent="0.25">
      <c r="A42" s="17"/>
      <c r="B42" s="18"/>
      <c r="C42" s="18"/>
      <c r="D42" s="18"/>
      <c r="E42" s="19"/>
      <c r="F42" s="21"/>
      <c r="G42" s="21"/>
      <c r="H42" s="21"/>
      <c r="I42" s="21"/>
      <c r="J42" s="21"/>
      <c r="K42" s="21"/>
    </row>
    <row r="43" spans="1:13" x14ac:dyDescent="0.25">
      <c r="A43" s="17"/>
      <c r="B43" s="18"/>
      <c r="C43" s="18"/>
      <c r="D43" s="18"/>
      <c r="E43" s="19"/>
      <c r="F43" s="21"/>
      <c r="G43" s="21"/>
      <c r="H43" s="21"/>
      <c r="I43" s="21"/>
      <c r="J43" s="21"/>
      <c r="K43" s="21"/>
    </row>
    <row r="44" spans="1:13" x14ac:dyDescent="0.25">
      <c r="A44" s="17"/>
      <c r="B44" s="18"/>
      <c r="C44" s="18"/>
      <c r="D44" s="18"/>
      <c r="E44" s="19"/>
      <c r="F44" s="21"/>
      <c r="G44" s="21"/>
      <c r="H44" s="21"/>
      <c r="I44" s="21"/>
      <c r="J44" s="21"/>
      <c r="K44" s="21"/>
    </row>
    <row r="45" spans="1:13" x14ac:dyDescent="0.25">
      <c r="A45" s="17"/>
      <c r="E45" s="23"/>
      <c r="F45" s="9"/>
      <c r="G45" s="9"/>
      <c r="H45" s="9"/>
      <c r="I45" s="9"/>
      <c r="J45" s="9"/>
      <c r="K45" s="9"/>
    </row>
    <row r="46" spans="1:13" x14ac:dyDescent="0.25">
      <c r="A46" s="17"/>
      <c r="E46" s="23"/>
      <c r="F46" s="9"/>
      <c r="G46" s="9"/>
      <c r="H46" s="9"/>
      <c r="I46" s="9"/>
      <c r="J46" s="9"/>
      <c r="K46" s="9"/>
    </row>
    <row r="47" spans="1:13" x14ac:dyDescent="0.25">
      <c r="A47" s="17"/>
      <c r="E47" s="23"/>
      <c r="F47" s="9"/>
      <c r="G47" s="9"/>
      <c r="H47" s="9"/>
      <c r="I47" s="9"/>
      <c r="J47" s="9"/>
      <c r="K47" s="9"/>
    </row>
    <row r="48" spans="1:13" x14ac:dyDescent="0.25">
      <c r="A48" s="17"/>
      <c r="E48" s="23"/>
      <c r="F48" s="9"/>
      <c r="G48" s="9"/>
      <c r="H48" s="9"/>
      <c r="I48" s="9"/>
      <c r="J48" s="9"/>
      <c r="K48" s="9"/>
    </row>
    <row r="49" spans="1:11" x14ac:dyDescent="0.25">
      <c r="A49" s="17"/>
      <c r="E49" s="23"/>
      <c r="F49" s="9"/>
      <c r="G49" s="9"/>
      <c r="H49" s="9"/>
      <c r="I49" s="9"/>
      <c r="J49" s="9"/>
      <c r="K49" s="9"/>
    </row>
    <row r="50" spans="1:11" x14ac:dyDescent="0.25">
      <c r="A50" s="17"/>
      <c r="E50" s="23"/>
      <c r="F50" s="9"/>
      <c r="G50" s="9"/>
      <c r="H50" s="9"/>
      <c r="I50" s="9"/>
      <c r="J50" s="9"/>
      <c r="K50" s="9"/>
    </row>
    <row r="51" spans="1:11" x14ac:dyDescent="0.25">
      <c r="A51" s="17"/>
      <c r="E51" s="23"/>
      <c r="F51" s="9"/>
      <c r="G51" s="9"/>
      <c r="H51" s="9"/>
      <c r="I51" s="9"/>
      <c r="J51" s="9"/>
      <c r="K51" s="9"/>
    </row>
    <row r="52" spans="1:11" x14ac:dyDescent="0.25">
      <c r="A52" s="17"/>
      <c r="E52" s="23"/>
      <c r="F52" s="9"/>
      <c r="G52" s="9"/>
      <c r="H52" s="9"/>
      <c r="I52" s="9"/>
      <c r="J52" s="9"/>
      <c r="K52" s="9"/>
    </row>
    <row r="53" spans="1:11" x14ac:dyDescent="0.25">
      <c r="A53" s="17"/>
      <c r="E53" s="23"/>
      <c r="F53" s="9"/>
      <c r="G53" s="9"/>
      <c r="H53" s="9"/>
      <c r="I53" s="9"/>
      <c r="J53" s="9"/>
      <c r="K53" s="9"/>
    </row>
    <row r="54" spans="1:11" x14ac:dyDescent="0.25">
      <c r="A54" s="17"/>
      <c r="E54" s="23"/>
      <c r="F54" s="9"/>
      <c r="G54" s="9"/>
      <c r="H54" s="9"/>
      <c r="I54" s="9"/>
      <c r="J54" s="9"/>
      <c r="K54" s="9"/>
    </row>
    <row r="55" spans="1:11" x14ac:dyDescent="0.25">
      <c r="A55" s="17"/>
      <c r="E55" s="23"/>
      <c r="F55" s="9"/>
      <c r="G55" s="9"/>
      <c r="H55" s="9"/>
      <c r="I55" s="9"/>
      <c r="J55" s="9"/>
      <c r="K55" s="9"/>
    </row>
    <row r="56" spans="1:11" x14ac:dyDescent="0.25">
      <c r="A56" s="17"/>
      <c r="E56" s="23"/>
      <c r="F56" s="9"/>
      <c r="G56" s="9"/>
      <c r="H56" s="9"/>
      <c r="I56" s="9"/>
      <c r="J56" s="9"/>
      <c r="K56" s="9"/>
    </row>
    <row r="57" spans="1:11" x14ac:dyDescent="0.25">
      <c r="A57" s="17"/>
      <c r="E57" s="23"/>
      <c r="F57" s="9"/>
      <c r="G57" s="9"/>
      <c r="H57" s="9"/>
      <c r="I57" s="9"/>
      <c r="J57" s="9"/>
      <c r="K57" s="9"/>
    </row>
    <row r="58" spans="1:11" x14ac:dyDescent="0.25">
      <c r="A58" s="17"/>
      <c r="E58" s="23"/>
      <c r="F58" s="9"/>
      <c r="G58" s="9"/>
      <c r="H58" s="9"/>
      <c r="I58" s="9"/>
      <c r="J58" s="9"/>
      <c r="K58" s="9"/>
    </row>
    <row r="59" spans="1:11" x14ac:dyDescent="0.25">
      <c r="A59" s="17"/>
      <c r="E59" s="23"/>
      <c r="F59" s="9"/>
      <c r="G59" s="9"/>
      <c r="H59" s="9"/>
      <c r="I59" s="9"/>
      <c r="J59" s="9"/>
      <c r="K59" s="9"/>
    </row>
    <row r="60" spans="1:11" x14ac:dyDescent="0.25">
      <c r="A60" s="17"/>
      <c r="E60" s="23"/>
      <c r="F60" s="9"/>
      <c r="G60" s="9"/>
      <c r="H60" s="9"/>
      <c r="I60" s="9"/>
      <c r="J60" s="9"/>
      <c r="K60" s="9"/>
    </row>
    <row r="61" spans="1:11" x14ac:dyDescent="0.25">
      <c r="A61" s="17"/>
      <c r="E61" s="23"/>
      <c r="F61" s="9"/>
      <c r="G61" s="9"/>
      <c r="H61" s="9"/>
      <c r="I61" s="9"/>
      <c r="J61" s="9"/>
      <c r="K61" s="9"/>
    </row>
    <row r="62" spans="1:11" x14ac:dyDescent="0.25">
      <c r="A62" s="17"/>
      <c r="E62" s="23"/>
      <c r="F62" s="9"/>
      <c r="G62" s="9"/>
      <c r="H62" s="9"/>
      <c r="I62" s="9"/>
      <c r="J62" s="9"/>
      <c r="K62" s="9"/>
    </row>
    <row r="63" spans="1:11" x14ac:dyDescent="0.25">
      <c r="A63" s="17"/>
      <c r="E63" s="23"/>
      <c r="F63" s="9"/>
      <c r="G63" s="9"/>
      <c r="H63" s="9"/>
      <c r="I63" s="9"/>
      <c r="J63" s="9"/>
      <c r="K63" s="9"/>
    </row>
    <row r="64" spans="1:11" x14ac:dyDescent="0.25">
      <c r="A64" s="17"/>
      <c r="E64" s="23"/>
      <c r="F64" s="9"/>
      <c r="G64" s="9"/>
      <c r="H64" s="9"/>
      <c r="I64" s="9"/>
      <c r="J64" s="9"/>
      <c r="K64" s="9"/>
    </row>
    <row r="65" spans="1:11" x14ac:dyDescent="0.25">
      <c r="A65" s="17"/>
      <c r="E65" s="23"/>
      <c r="F65" s="9"/>
      <c r="G65" s="9"/>
      <c r="H65" s="9"/>
      <c r="I65" s="9"/>
      <c r="J65" s="9"/>
      <c r="K65" s="9"/>
    </row>
    <row r="66" spans="1:11" x14ac:dyDescent="0.25">
      <c r="A66" s="17"/>
      <c r="E66" s="23"/>
      <c r="F66" s="9"/>
      <c r="G66" s="9"/>
      <c r="H66" s="9"/>
      <c r="I66" s="9"/>
      <c r="J66" s="9"/>
      <c r="K66" s="9"/>
    </row>
    <row r="67" spans="1:11" x14ac:dyDescent="0.25">
      <c r="A67" s="17"/>
      <c r="E67" s="23"/>
      <c r="F67" s="9"/>
      <c r="G67" s="9"/>
      <c r="H67" s="9"/>
      <c r="I67" s="9"/>
      <c r="J67" s="9"/>
      <c r="K67" s="9"/>
    </row>
    <row r="68" spans="1:11" x14ac:dyDescent="0.25">
      <c r="A68" s="17"/>
      <c r="E68" s="23"/>
      <c r="F68" s="9"/>
      <c r="G68" s="9"/>
      <c r="H68" s="9"/>
      <c r="I68" s="9"/>
      <c r="J68" s="9"/>
      <c r="K68" s="9"/>
    </row>
    <row r="69" spans="1:11" x14ac:dyDescent="0.25">
      <c r="A69" s="17"/>
      <c r="E69" s="23"/>
      <c r="F69" s="9"/>
      <c r="G69" s="9"/>
      <c r="H69" s="9"/>
      <c r="I69" s="9"/>
      <c r="J69" s="9"/>
      <c r="K69" s="9"/>
    </row>
    <row r="70" spans="1:11" x14ac:dyDescent="0.25">
      <c r="A70" s="17"/>
      <c r="E70" s="23"/>
      <c r="F70" s="9"/>
      <c r="G70" s="9"/>
      <c r="H70" s="9"/>
      <c r="I70" s="9"/>
      <c r="J70" s="9"/>
      <c r="K70" s="9"/>
    </row>
    <row r="71" spans="1:11" x14ac:dyDescent="0.25">
      <c r="A71" s="17"/>
      <c r="E71" s="23"/>
      <c r="F71" s="9"/>
      <c r="G71" s="9"/>
      <c r="H71" s="9"/>
      <c r="I71" s="9"/>
      <c r="J71" s="9"/>
      <c r="K71" s="9"/>
    </row>
    <row r="72" spans="1:11" x14ac:dyDescent="0.25">
      <c r="A72" s="17"/>
      <c r="E72" s="23"/>
      <c r="F72" s="9"/>
      <c r="G72" s="9"/>
      <c r="H72" s="9"/>
      <c r="I72" s="9"/>
      <c r="J72" s="9"/>
      <c r="K72" s="9"/>
    </row>
    <row r="73" spans="1:11" x14ac:dyDescent="0.25">
      <c r="A73" s="17"/>
      <c r="E73" s="23"/>
      <c r="F73" s="9"/>
      <c r="G73" s="9"/>
      <c r="H73" s="9"/>
      <c r="I73" s="9"/>
      <c r="J73" s="9"/>
      <c r="K73" s="9"/>
    </row>
    <row r="74" spans="1:11" x14ac:dyDescent="0.25">
      <c r="A74" s="17"/>
      <c r="E74" s="23"/>
      <c r="F74" s="9"/>
      <c r="G74" s="9"/>
      <c r="H74" s="9"/>
      <c r="I74" s="9"/>
      <c r="J74" s="9"/>
      <c r="K74" s="9"/>
    </row>
    <row r="75" spans="1:11" x14ac:dyDescent="0.25">
      <c r="A75" s="17"/>
      <c r="E75" s="23"/>
      <c r="F75" s="9"/>
      <c r="G75" s="9"/>
      <c r="H75" s="9"/>
      <c r="I75" s="9"/>
      <c r="J75" s="9"/>
      <c r="K75" s="9"/>
    </row>
    <row r="76" spans="1:11" x14ac:dyDescent="0.25">
      <c r="A76" s="17"/>
      <c r="E76" s="23"/>
      <c r="F76" s="9"/>
      <c r="G76" s="9"/>
      <c r="H76" s="9"/>
      <c r="I76" s="9"/>
      <c r="J76" s="9"/>
      <c r="K76" s="9"/>
    </row>
    <row r="77" spans="1:11" x14ac:dyDescent="0.25">
      <c r="A77" s="17"/>
      <c r="E77" s="23"/>
      <c r="F77" s="9"/>
      <c r="G77" s="9"/>
      <c r="H77" s="9"/>
      <c r="I77" s="9"/>
      <c r="J77" s="9"/>
      <c r="K77" s="9"/>
    </row>
    <row r="78" spans="1:11" x14ac:dyDescent="0.25">
      <c r="A78" s="17"/>
      <c r="E78" s="23"/>
      <c r="F78" s="9"/>
      <c r="G78" s="9"/>
      <c r="H78" s="9"/>
      <c r="I78" s="9"/>
      <c r="J78" s="9"/>
      <c r="K78" s="9"/>
    </row>
    <row r="79" spans="1:11" x14ac:dyDescent="0.25">
      <c r="A79" s="17"/>
      <c r="E79" s="23"/>
      <c r="F79" s="9"/>
      <c r="G79" s="9"/>
      <c r="H79" s="9"/>
      <c r="I79" s="9"/>
      <c r="J79" s="9"/>
      <c r="K79" s="9"/>
    </row>
    <row r="80" spans="1:11" x14ac:dyDescent="0.25">
      <c r="A80" s="17"/>
      <c r="E80" s="23"/>
      <c r="F80" s="9"/>
      <c r="G80" s="9"/>
      <c r="H80" s="9"/>
      <c r="I80" s="9"/>
      <c r="J80" s="9"/>
      <c r="K80" s="9"/>
    </row>
    <row r="81" spans="1:11" x14ac:dyDescent="0.25">
      <c r="A81" s="17"/>
      <c r="E81" s="23"/>
      <c r="F81" s="9"/>
      <c r="G81" s="9"/>
      <c r="H81" s="9"/>
      <c r="I81" s="9"/>
      <c r="J81" s="9"/>
      <c r="K81" s="9"/>
    </row>
    <row r="82" spans="1:11" x14ac:dyDescent="0.25">
      <c r="A82" s="17"/>
      <c r="E82" s="23"/>
      <c r="F82" s="9"/>
      <c r="G82" s="9"/>
      <c r="H82" s="9"/>
      <c r="I82" s="9"/>
      <c r="J82" s="9"/>
      <c r="K82" s="9"/>
    </row>
    <row r="83" spans="1:11" x14ac:dyDescent="0.25">
      <c r="A83" s="17"/>
      <c r="E83" s="23"/>
      <c r="F83" s="9"/>
      <c r="G83" s="9"/>
      <c r="H83" s="9"/>
      <c r="I83" s="9"/>
      <c r="J83" s="9"/>
      <c r="K83" s="9"/>
    </row>
    <row r="84" spans="1:11" x14ac:dyDescent="0.25">
      <c r="A84" s="17"/>
      <c r="E84" s="23"/>
      <c r="F84" s="9"/>
      <c r="G84" s="9"/>
      <c r="H84" s="9"/>
      <c r="I84" s="9"/>
      <c r="J84" s="9"/>
      <c r="K84" s="9"/>
    </row>
    <row r="85" spans="1:11" x14ac:dyDescent="0.25">
      <c r="A85" s="19"/>
      <c r="E85" s="23"/>
      <c r="F85" s="9"/>
      <c r="G85" s="9"/>
      <c r="H85" s="9"/>
      <c r="I85" s="9"/>
      <c r="J85" s="9"/>
      <c r="K85" s="9"/>
    </row>
    <row r="86" spans="1:11" x14ac:dyDescent="0.25">
      <c r="A86" s="19"/>
      <c r="E86" s="23"/>
      <c r="F86" s="9"/>
      <c r="G86" s="9"/>
      <c r="H86" s="9"/>
      <c r="I86" s="9"/>
      <c r="J86" s="9"/>
      <c r="K86" s="9"/>
    </row>
    <row r="87" spans="1:11" x14ac:dyDescent="0.25">
      <c r="A87" s="19"/>
      <c r="E87" s="23"/>
      <c r="F87" s="9"/>
      <c r="G87" s="9"/>
      <c r="H87" s="9"/>
      <c r="I87" s="9"/>
      <c r="J87" s="9"/>
      <c r="K87" s="9"/>
    </row>
    <row r="88" spans="1:11" x14ac:dyDescent="0.25">
      <c r="A88" s="19"/>
      <c r="E88" s="23"/>
      <c r="F88" s="9"/>
      <c r="G88" s="9"/>
      <c r="H88" s="9"/>
      <c r="I88" s="9"/>
      <c r="J88" s="9"/>
      <c r="K88" s="9"/>
    </row>
    <row r="89" spans="1:11" x14ac:dyDescent="0.25">
      <c r="E89" s="23"/>
      <c r="F89" s="9"/>
      <c r="G89" s="9"/>
      <c r="H89" s="9"/>
      <c r="I89" s="9"/>
      <c r="J89" s="9"/>
      <c r="K89" s="9"/>
    </row>
    <row r="90" spans="1:11" x14ac:dyDescent="0.25">
      <c r="E90" s="23"/>
      <c r="F90" s="9"/>
      <c r="G90" s="9"/>
      <c r="H90" s="9"/>
      <c r="I90" s="9"/>
      <c r="J90" s="9"/>
      <c r="K90" s="9"/>
    </row>
    <row r="91" spans="1:11" x14ac:dyDescent="0.25">
      <c r="E91" s="23"/>
      <c r="F91" s="9"/>
      <c r="G91" s="9"/>
      <c r="H91" s="9"/>
      <c r="I91" s="9"/>
      <c r="J91" s="9"/>
      <c r="K91" s="9"/>
    </row>
    <row r="92" spans="1:11" x14ac:dyDescent="0.25">
      <c r="E92" s="23"/>
      <c r="F92" s="9"/>
      <c r="G92" s="9"/>
      <c r="H92" s="9"/>
      <c r="I92" s="9"/>
      <c r="J92" s="9"/>
      <c r="K92" s="9"/>
    </row>
    <row r="93" spans="1:11" x14ac:dyDescent="0.25">
      <c r="E93" s="23"/>
      <c r="F93" s="9"/>
      <c r="G93" s="9"/>
      <c r="H93" s="9"/>
      <c r="I93" s="9"/>
      <c r="J93" s="9"/>
      <c r="K93" s="9"/>
    </row>
    <row r="94" spans="1:11" x14ac:dyDescent="0.25">
      <c r="E94" s="23"/>
      <c r="F94" s="9"/>
      <c r="G94" s="9"/>
      <c r="H94" s="9"/>
      <c r="I94" s="9"/>
      <c r="J94" s="9"/>
      <c r="K94" s="9"/>
    </row>
    <row r="95" spans="1:11" x14ac:dyDescent="0.25">
      <c r="E95" s="23"/>
      <c r="F95" s="9"/>
      <c r="G95" s="9"/>
      <c r="H95" s="9"/>
      <c r="I95" s="9"/>
      <c r="J95" s="9"/>
      <c r="K95" s="9"/>
    </row>
    <row r="96" spans="1:11" x14ac:dyDescent="0.25">
      <c r="E96" s="23"/>
      <c r="F96" s="9"/>
      <c r="G96" s="9"/>
      <c r="H96" s="9"/>
      <c r="I96" s="9"/>
      <c r="J96" s="9"/>
      <c r="K96" s="9"/>
    </row>
    <row r="97" spans="5:11" x14ac:dyDescent="0.25">
      <c r="E97" s="23"/>
      <c r="F97" s="9"/>
      <c r="G97" s="9"/>
      <c r="H97" s="9"/>
      <c r="I97" s="9"/>
      <c r="J97" s="9"/>
      <c r="K97" s="9"/>
    </row>
    <row r="98" spans="5:11" x14ac:dyDescent="0.25">
      <c r="E98" s="23"/>
      <c r="F98" s="9"/>
      <c r="G98" s="9"/>
      <c r="H98" s="9"/>
      <c r="I98" s="9"/>
      <c r="J98" s="9"/>
      <c r="K98" s="9"/>
    </row>
    <row r="99" spans="5:11" x14ac:dyDescent="0.25">
      <c r="E99" s="23"/>
    </row>
    <row r="100" spans="5:11" x14ac:dyDescent="0.25">
      <c r="E100" s="23"/>
    </row>
    <row r="101" spans="5:11" x14ac:dyDescent="0.25">
      <c r="E101" s="23"/>
    </row>
    <row r="102" spans="5:11" x14ac:dyDescent="0.25">
      <c r="E102" s="23"/>
    </row>
    <row r="103" spans="5:11" x14ac:dyDescent="0.25">
      <c r="E103" s="23"/>
    </row>
    <row r="104" spans="5:11" x14ac:dyDescent="0.25">
      <c r="E104" s="23"/>
    </row>
    <row r="105" spans="5:11" x14ac:dyDescent="0.25">
      <c r="E105" s="23"/>
    </row>
  </sheetData>
  <autoFilter ref="A2:I22"/>
  <pageMargins left="0.23622047244094491" right="0.23622047244094491" top="0.55118110236220474" bottom="0.55118110236220474" header="0.31496062992125984" footer="0.31496062992125984"/>
  <pageSetup paperSize="8"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3"/>
  <sheetViews>
    <sheetView tabSelected="1" zoomScale="70" zoomScaleNormal="70" workbookViewId="0">
      <selection activeCell="Q5" sqref="Q5"/>
    </sheetView>
  </sheetViews>
  <sheetFormatPr defaultRowHeight="15" x14ac:dyDescent="0.25"/>
  <cols>
    <col min="1" max="1" width="14.28515625" customWidth="1"/>
    <col min="2" max="2" width="17.140625" customWidth="1"/>
    <col min="3" max="4" width="18.7109375" customWidth="1"/>
    <col min="5" max="5" width="19.5703125" customWidth="1"/>
    <col min="6" max="7" width="16.7109375" customWidth="1"/>
    <col min="8" max="8" width="19.5703125" customWidth="1"/>
    <col min="9" max="9" width="16.7109375" customWidth="1"/>
  </cols>
  <sheetData>
    <row r="1" spans="1:10" ht="57" customHeight="1" x14ac:dyDescent="0.4">
      <c r="A1" s="749" t="s">
        <v>703</v>
      </c>
      <c r="B1" s="749"/>
      <c r="C1" s="749"/>
      <c r="D1" s="749"/>
      <c r="E1" s="749"/>
      <c r="F1" s="749"/>
      <c r="G1" s="749"/>
      <c r="H1" s="749"/>
      <c r="I1" s="749"/>
    </row>
    <row r="2" spans="1:10" ht="9" customHeight="1" x14ac:dyDescent="0.25"/>
    <row r="3" spans="1:10" ht="15.75" x14ac:dyDescent="0.25">
      <c r="A3" s="301" t="s">
        <v>224</v>
      </c>
      <c r="B3" s="301"/>
      <c r="C3" s="301"/>
      <c r="D3" s="301"/>
      <c r="E3" s="301"/>
      <c r="F3" s="301"/>
      <c r="G3" s="301"/>
      <c r="H3" s="301"/>
      <c r="I3" s="307" t="s">
        <v>195</v>
      </c>
    </row>
    <row r="4" spans="1:10" ht="32.25" customHeight="1" x14ac:dyDescent="0.25">
      <c r="A4" s="773" t="s">
        <v>193</v>
      </c>
      <c r="B4" s="774"/>
      <c r="C4" s="761" t="s">
        <v>255</v>
      </c>
      <c r="D4" s="775" t="s">
        <v>311</v>
      </c>
      <c r="E4" s="768" t="s">
        <v>309</v>
      </c>
      <c r="F4" s="769"/>
      <c r="G4" s="770"/>
      <c r="H4" s="755" t="s">
        <v>310</v>
      </c>
      <c r="I4" s="755" t="s">
        <v>256</v>
      </c>
    </row>
    <row r="5" spans="1:10" ht="94.5" customHeight="1" x14ac:dyDescent="0.25">
      <c r="A5" s="773"/>
      <c r="B5" s="774"/>
      <c r="C5" s="761"/>
      <c r="D5" s="775"/>
      <c r="E5" s="375" t="s">
        <v>212</v>
      </c>
      <c r="F5" s="259" t="s">
        <v>254</v>
      </c>
      <c r="G5" s="260" t="s">
        <v>325</v>
      </c>
      <c r="H5" s="755"/>
      <c r="I5" s="755"/>
      <c r="J5" s="235"/>
    </row>
    <row r="6" spans="1:10" ht="31.5" x14ac:dyDescent="0.25">
      <c r="A6" s="753" t="s">
        <v>196</v>
      </c>
      <c r="B6" s="754"/>
      <c r="C6" s="261" t="s">
        <v>197</v>
      </c>
      <c r="D6" s="373" t="s">
        <v>198</v>
      </c>
      <c r="E6" s="376" t="s">
        <v>349</v>
      </c>
      <c r="F6" s="262" t="s">
        <v>200</v>
      </c>
      <c r="G6" s="263" t="s">
        <v>201</v>
      </c>
      <c r="H6" s="264" t="s">
        <v>350</v>
      </c>
      <c r="I6" s="264" t="s">
        <v>351</v>
      </c>
    </row>
    <row r="7" spans="1:10" ht="45" customHeight="1" x14ac:dyDescent="0.25">
      <c r="A7" s="757" t="s">
        <v>221</v>
      </c>
      <c r="B7" s="758"/>
      <c r="C7" s="265">
        <f>'Projekty KK'!G110</f>
        <v>1436802032.23</v>
      </c>
      <c r="D7" s="266">
        <f>'Projekty KK'!L110</f>
        <v>254572102.98999995</v>
      </c>
      <c r="E7" s="267">
        <f>'Projekty KK'!M110</f>
        <v>146024356.58999997</v>
      </c>
      <c r="F7" s="268">
        <f>'Projekty KK'!N110</f>
        <v>118365469.20000002</v>
      </c>
      <c r="G7" s="269">
        <f>'Projekty KK'!O110</f>
        <v>27658887.389999993</v>
      </c>
      <c r="H7" s="270">
        <f>E7/D7</f>
        <v>0.57360706406913753</v>
      </c>
      <c r="I7" s="270">
        <f>E7/C7</f>
        <v>0.10163150755247868</v>
      </c>
    </row>
    <row r="8" spans="1:10" ht="45" customHeight="1" x14ac:dyDescent="0.25">
      <c r="A8" s="759" t="s">
        <v>222</v>
      </c>
      <c r="B8" s="760"/>
      <c r="C8" s="271">
        <f>'Projekty PO'!G67</f>
        <v>3548832947.0099998</v>
      </c>
      <c r="D8" s="272">
        <f>'Projekty PO'!L67</f>
        <v>894712980.08450007</v>
      </c>
      <c r="E8" s="273">
        <f>'Projekty PO'!M67</f>
        <v>314227325.27399987</v>
      </c>
      <c r="F8" s="274">
        <f>'Projekty PO'!N67</f>
        <v>334234235.98399991</v>
      </c>
      <c r="G8" s="275">
        <f>'Projekty PO'!O67</f>
        <v>13153482.684999999</v>
      </c>
      <c r="H8" s="276">
        <f>E8/D8</f>
        <v>0.35120461228172084</v>
      </c>
      <c r="I8" s="277">
        <f>E8/C8</f>
        <v>8.8543848066656952E-2</v>
      </c>
    </row>
    <row r="9" spans="1:10" ht="49.5" customHeight="1" thickBot="1" x14ac:dyDescent="0.3">
      <c r="A9" s="762" t="s">
        <v>295</v>
      </c>
      <c r="B9" s="763"/>
      <c r="C9" s="278" t="s">
        <v>211</v>
      </c>
      <c r="D9" s="279">
        <v>2065000000</v>
      </c>
      <c r="E9" s="280">
        <v>307867530</v>
      </c>
      <c r="F9" s="281">
        <v>307867530</v>
      </c>
      <c r="G9" s="282">
        <v>0</v>
      </c>
      <c r="H9" s="283">
        <f>E9/D9</f>
        <v>0.14908839225181597</v>
      </c>
      <c r="I9" s="284" t="s">
        <v>211</v>
      </c>
    </row>
    <row r="10" spans="1:10" ht="32.25" customHeight="1" x14ac:dyDescent="0.25">
      <c r="A10" s="771" t="s">
        <v>129</v>
      </c>
      <c r="B10" s="772"/>
      <c r="C10" s="285">
        <f>SUM(C7:C9)</f>
        <v>4985634979.2399998</v>
      </c>
      <c r="D10" s="374">
        <f>SUM(D7:D9)</f>
        <v>3214285083.0745001</v>
      </c>
      <c r="E10" s="377">
        <f>SUM(E7:E9)</f>
        <v>768119211.86399984</v>
      </c>
      <c r="F10" s="286">
        <f>SUM(F7:F9)</f>
        <v>760467235.1839999</v>
      </c>
      <c r="G10" s="287">
        <f>SUM(G7:G9)</f>
        <v>40812370.074999988</v>
      </c>
      <c r="H10" s="288">
        <f>E10/D10</f>
        <v>0.23897046839706113</v>
      </c>
      <c r="I10" s="289">
        <f>E10/C10</f>
        <v>0.15406647599802631</v>
      </c>
    </row>
    <row r="11" spans="1:10" s="149" customFormat="1" x14ac:dyDescent="0.25">
      <c r="A11" s="484" t="s">
        <v>462</v>
      </c>
      <c r="B11" s="520"/>
      <c r="C11" s="520"/>
      <c r="D11" s="520"/>
      <c r="E11" s="520"/>
      <c r="F11" s="520"/>
      <c r="G11" s="176"/>
      <c r="H11" s="177"/>
      <c r="I11" s="73"/>
    </row>
    <row r="12" spans="1:10" s="149" customFormat="1" ht="48" customHeight="1" x14ac:dyDescent="0.25">
      <c r="A12" s="779" t="s">
        <v>463</v>
      </c>
      <c r="B12" s="779"/>
      <c r="C12" s="779"/>
      <c r="D12" s="779"/>
      <c r="E12" s="779"/>
      <c r="F12" s="779"/>
      <c r="G12" s="176"/>
      <c r="H12" s="177"/>
      <c r="I12" s="73"/>
    </row>
    <row r="13" spans="1:10" s="149" customFormat="1" ht="23.25" x14ac:dyDescent="0.25">
      <c r="A13" s="300" t="s">
        <v>218</v>
      </c>
      <c r="B13" s="174"/>
      <c r="C13" s="175"/>
      <c r="D13" s="175"/>
      <c r="E13" s="175"/>
      <c r="F13" s="176"/>
      <c r="G13" s="176"/>
      <c r="H13" s="177"/>
      <c r="I13" s="73"/>
    </row>
    <row r="14" spans="1:10" s="149" customFormat="1" ht="15" customHeight="1" x14ac:dyDescent="0.25">
      <c r="A14" s="174"/>
      <c r="B14" s="174"/>
      <c r="C14" s="175"/>
      <c r="D14" s="175"/>
      <c r="E14" s="175"/>
      <c r="F14" s="176"/>
      <c r="G14" s="176"/>
      <c r="H14" s="177"/>
      <c r="I14" s="73"/>
    </row>
    <row r="15" spans="1:10" s="149" customFormat="1" ht="14.25" customHeight="1" x14ac:dyDescent="0.25">
      <c r="A15" s="301" t="s">
        <v>225</v>
      </c>
      <c r="B15" s="302"/>
      <c r="C15" s="303"/>
      <c r="D15" s="303"/>
      <c r="E15" s="303"/>
      <c r="F15" s="304"/>
      <c r="G15" s="304"/>
      <c r="H15" s="305"/>
      <c r="I15" s="306" t="s">
        <v>195</v>
      </c>
    </row>
    <row r="16" spans="1:10" s="149" customFormat="1" ht="24.95" customHeight="1" x14ac:dyDescent="0.25">
      <c r="A16" s="746" t="s">
        <v>465</v>
      </c>
      <c r="B16" s="747"/>
      <c r="C16" s="747"/>
      <c r="D16" s="748"/>
      <c r="E16" s="291">
        <f>E7+E8</f>
        <v>460251681.86399984</v>
      </c>
      <c r="F16" s="764"/>
      <c r="G16" s="765"/>
      <c r="H16" s="765"/>
      <c r="I16" s="766"/>
    </row>
    <row r="17" spans="1:9" s="149" customFormat="1" ht="24.95" customHeight="1" x14ac:dyDescent="0.25">
      <c r="A17" s="290" t="s">
        <v>157</v>
      </c>
      <c r="B17" s="293" t="s">
        <v>226</v>
      </c>
      <c r="C17" s="293"/>
      <c r="D17" s="294"/>
      <c r="E17" s="295">
        <f>'Projekty KK'!N111+'Projekty PO'!N68</f>
        <v>216469982.04399991</v>
      </c>
      <c r="F17" s="518" t="s">
        <v>464</v>
      </c>
      <c r="G17" s="518"/>
      <c r="H17" s="518"/>
      <c r="I17" s="518"/>
    </row>
    <row r="18" spans="1:9" s="149" customFormat="1" ht="24.95" customHeight="1" x14ac:dyDescent="0.25">
      <c r="A18" s="292"/>
      <c r="B18" s="516" t="s">
        <v>220</v>
      </c>
      <c r="C18" s="516"/>
      <c r="D18" s="517"/>
      <c r="E18" s="296">
        <f>'Projekty KK'!N112+'Projekty PO'!N69</f>
        <v>236129723.14000005</v>
      </c>
      <c r="F18" s="776" t="s">
        <v>304</v>
      </c>
      <c r="G18" s="777"/>
      <c r="H18" s="777"/>
      <c r="I18" s="778"/>
    </row>
    <row r="19" spans="1:9" s="149" customFormat="1" ht="24.95" customHeight="1" x14ac:dyDescent="0.25">
      <c r="A19" s="292"/>
      <c r="B19" s="751" t="s">
        <v>329</v>
      </c>
      <c r="C19" s="751"/>
      <c r="D19" s="752"/>
      <c r="E19" s="297">
        <f>'Projekty KK'!O110+'Projekty PO'!O67</f>
        <v>40812370.074999988</v>
      </c>
      <c r="F19" s="745" t="s">
        <v>304</v>
      </c>
      <c r="G19" s="745"/>
      <c r="H19" s="745"/>
      <c r="I19" s="745"/>
    </row>
    <row r="20" spans="1:9" s="149" customFormat="1" ht="24.95" customHeight="1" x14ac:dyDescent="0.25">
      <c r="A20" s="746" t="s">
        <v>219</v>
      </c>
      <c r="B20" s="747"/>
      <c r="C20" s="747"/>
      <c r="D20" s="748"/>
      <c r="E20" s="291">
        <f>E9</f>
        <v>307867530</v>
      </c>
      <c r="F20" s="767" t="s">
        <v>303</v>
      </c>
      <c r="G20" s="767"/>
      <c r="H20" s="767"/>
      <c r="I20" s="767"/>
    </row>
    <row r="21" spans="1:9" s="149" customFormat="1" ht="33" customHeight="1" x14ac:dyDescent="0.25">
      <c r="A21" s="742" t="s">
        <v>316</v>
      </c>
      <c r="B21" s="743"/>
      <c r="C21" s="743"/>
      <c r="D21" s="744"/>
      <c r="E21" s="406">
        <f>E10</f>
        <v>768119211.86399984</v>
      </c>
      <c r="F21" s="745" t="s">
        <v>302</v>
      </c>
      <c r="G21" s="745"/>
      <c r="H21" s="745"/>
      <c r="I21" s="745"/>
    </row>
    <row r="22" spans="1:9" x14ac:dyDescent="0.25">
      <c r="A22" s="171"/>
      <c r="B22" s="171"/>
      <c r="C22" s="171"/>
      <c r="H22" s="167"/>
    </row>
    <row r="23" spans="1:9" ht="18.75" x14ac:dyDescent="0.3">
      <c r="A23" s="178" t="s">
        <v>223</v>
      </c>
      <c r="B23" s="1"/>
      <c r="C23" s="258"/>
      <c r="D23" s="168"/>
      <c r="E23" s="168"/>
      <c r="F23" s="168"/>
      <c r="G23" s="168"/>
      <c r="H23" s="169"/>
      <c r="I23" s="168"/>
    </row>
    <row r="24" spans="1:9" ht="116.25" customHeight="1" x14ac:dyDescent="0.25">
      <c r="A24" s="298" t="s">
        <v>197</v>
      </c>
      <c r="B24" s="756" t="s">
        <v>255</v>
      </c>
      <c r="C24" s="756"/>
      <c r="D24" s="756"/>
      <c r="E24" s="750" t="s">
        <v>314</v>
      </c>
      <c r="F24" s="750"/>
      <c r="G24" s="750"/>
      <c r="H24" s="750"/>
      <c r="I24" s="750"/>
    </row>
    <row r="25" spans="1:9" ht="66" customHeight="1" x14ac:dyDescent="0.25">
      <c r="A25" s="298" t="s">
        <v>198</v>
      </c>
      <c r="B25" s="756" t="s">
        <v>312</v>
      </c>
      <c r="C25" s="756"/>
      <c r="D25" s="756"/>
      <c r="E25" s="750" t="s">
        <v>315</v>
      </c>
      <c r="F25" s="750"/>
      <c r="G25" s="750"/>
      <c r="H25" s="750"/>
      <c r="I25" s="750"/>
    </row>
    <row r="26" spans="1:9" ht="40.5" customHeight="1" x14ac:dyDescent="0.25">
      <c r="A26" s="298" t="s">
        <v>199</v>
      </c>
      <c r="B26" s="756" t="s">
        <v>308</v>
      </c>
      <c r="C26" s="756"/>
      <c r="D26" s="756"/>
      <c r="E26" s="780" t="s">
        <v>259</v>
      </c>
      <c r="F26" s="781"/>
      <c r="G26" s="781"/>
      <c r="H26" s="781"/>
      <c r="I26" s="782"/>
    </row>
    <row r="27" spans="1:9" ht="105" customHeight="1" x14ac:dyDescent="0.25">
      <c r="A27" s="298" t="s">
        <v>200</v>
      </c>
      <c r="B27" s="756" t="s">
        <v>194</v>
      </c>
      <c r="C27" s="756"/>
      <c r="D27" s="756"/>
      <c r="E27" s="750" t="s">
        <v>301</v>
      </c>
      <c r="F27" s="750"/>
      <c r="G27" s="750"/>
      <c r="H27" s="750"/>
      <c r="I27" s="750"/>
    </row>
    <row r="28" spans="1:9" ht="72" customHeight="1" x14ac:dyDescent="0.25">
      <c r="A28" s="298" t="s">
        <v>201</v>
      </c>
      <c r="B28" s="756" t="s">
        <v>313</v>
      </c>
      <c r="C28" s="756"/>
      <c r="D28" s="756"/>
      <c r="E28" s="750" t="s">
        <v>217</v>
      </c>
      <c r="F28" s="750"/>
      <c r="G28" s="750"/>
      <c r="H28" s="750"/>
      <c r="I28" s="750"/>
    </row>
    <row r="29" spans="1:9" ht="69.75" customHeight="1" x14ac:dyDescent="0.25">
      <c r="A29" s="299" t="s">
        <v>257</v>
      </c>
      <c r="B29" s="756" t="s">
        <v>310</v>
      </c>
      <c r="C29" s="756"/>
      <c r="D29" s="756"/>
      <c r="E29" s="750" t="s">
        <v>272</v>
      </c>
      <c r="F29" s="750"/>
      <c r="G29" s="750"/>
      <c r="H29" s="750"/>
      <c r="I29" s="750"/>
    </row>
    <row r="30" spans="1:9" ht="42.75" customHeight="1" x14ac:dyDescent="0.25">
      <c r="A30" s="299" t="s">
        <v>258</v>
      </c>
      <c r="B30" s="756" t="s">
        <v>256</v>
      </c>
      <c r="C30" s="756"/>
      <c r="D30" s="756"/>
      <c r="E30" s="750" t="s">
        <v>271</v>
      </c>
      <c r="F30" s="750"/>
      <c r="G30" s="750"/>
      <c r="H30" s="750"/>
      <c r="I30" s="750"/>
    </row>
    <row r="31" spans="1:9" ht="15.75" x14ac:dyDescent="0.25">
      <c r="A31" s="170"/>
      <c r="B31" s="168"/>
      <c r="C31" s="168"/>
      <c r="D31" s="168"/>
      <c r="E31" s="168"/>
      <c r="F31" s="168"/>
      <c r="G31" s="168"/>
      <c r="H31" s="169"/>
    </row>
    <row r="32" spans="1:9" ht="15.75" x14ac:dyDescent="0.25">
      <c r="A32" s="170"/>
      <c r="B32" s="168"/>
      <c r="C32" s="168"/>
      <c r="D32" s="168"/>
      <c r="E32" s="168"/>
      <c r="F32" s="168"/>
      <c r="G32" s="168"/>
      <c r="H32" s="169"/>
    </row>
    <row r="33" spans="1:8" ht="15.75" x14ac:dyDescent="0.25">
      <c r="A33" s="168"/>
      <c r="B33" s="168"/>
      <c r="C33" s="168"/>
      <c r="D33" s="168"/>
      <c r="E33" s="168"/>
      <c r="F33" s="168"/>
      <c r="G33" s="168"/>
      <c r="H33" s="169"/>
    </row>
    <row r="34" spans="1:8" ht="15.75" x14ac:dyDescent="0.25">
      <c r="A34" s="168"/>
      <c r="B34" s="168"/>
      <c r="C34" s="168"/>
      <c r="D34" s="168"/>
      <c r="E34" s="168"/>
      <c r="F34" s="168"/>
      <c r="G34" s="168"/>
      <c r="H34" s="169"/>
    </row>
    <row r="35" spans="1:8" ht="15.75" x14ac:dyDescent="0.25">
      <c r="A35" s="168"/>
      <c r="B35" s="168"/>
      <c r="C35" s="168"/>
      <c r="D35" s="168"/>
      <c r="E35" s="168"/>
      <c r="F35" s="168"/>
      <c r="G35" s="168"/>
      <c r="H35" s="168"/>
    </row>
    <row r="36" spans="1:8" ht="15.75" x14ac:dyDescent="0.25">
      <c r="A36" s="168"/>
      <c r="B36" s="168"/>
      <c r="C36" s="168"/>
      <c r="D36" s="168"/>
      <c r="E36" s="168"/>
      <c r="F36" s="168"/>
      <c r="G36" s="168"/>
      <c r="H36" s="168"/>
    </row>
    <row r="37" spans="1:8" ht="18.75" x14ac:dyDescent="0.3">
      <c r="B37" s="166"/>
      <c r="C37" s="166"/>
    </row>
    <row r="38" spans="1:8" ht="18.75" x14ac:dyDescent="0.3">
      <c r="B38" s="166"/>
      <c r="C38" s="166"/>
    </row>
    <row r="39" spans="1:8" ht="18.75" x14ac:dyDescent="0.3">
      <c r="B39" s="166"/>
      <c r="C39" s="166"/>
    </row>
    <row r="40" spans="1:8" ht="18.75" x14ac:dyDescent="0.3">
      <c r="B40" s="166"/>
      <c r="C40" s="166"/>
    </row>
    <row r="41" spans="1:8" ht="18.75" x14ac:dyDescent="0.3">
      <c r="B41" s="166"/>
      <c r="C41" s="166"/>
    </row>
    <row r="42" spans="1:8" ht="18.75" x14ac:dyDescent="0.3">
      <c r="B42" s="166"/>
      <c r="C42" s="166"/>
    </row>
    <row r="43" spans="1:8" ht="18.75" x14ac:dyDescent="0.3">
      <c r="B43" s="166"/>
      <c r="C43" s="166"/>
    </row>
  </sheetData>
  <mergeCells count="36">
    <mergeCell ref="B27:D27"/>
    <mergeCell ref="E24:I24"/>
    <mergeCell ref="B30:D30"/>
    <mergeCell ref="B28:D28"/>
    <mergeCell ref="B29:D29"/>
    <mergeCell ref="E28:I28"/>
    <mergeCell ref="E29:I29"/>
    <mergeCell ref="E30:I30"/>
    <mergeCell ref="E27:I27"/>
    <mergeCell ref="B26:D26"/>
    <mergeCell ref="E26:I26"/>
    <mergeCell ref="F16:I16"/>
    <mergeCell ref="F19:I19"/>
    <mergeCell ref="F20:I20"/>
    <mergeCell ref="E4:G4"/>
    <mergeCell ref="A10:B10"/>
    <mergeCell ref="A4:B5"/>
    <mergeCell ref="D4:D5"/>
    <mergeCell ref="F18:I18"/>
    <mergeCell ref="A12:F12"/>
    <mergeCell ref="A21:D21"/>
    <mergeCell ref="F21:I21"/>
    <mergeCell ref="A20:D20"/>
    <mergeCell ref="A1:I1"/>
    <mergeCell ref="E25:I25"/>
    <mergeCell ref="A16:D16"/>
    <mergeCell ref="B19:D19"/>
    <mergeCell ref="A6:B6"/>
    <mergeCell ref="I4:I5"/>
    <mergeCell ref="B24:D24"/>
    <mergeCell ref="A7:B7"/>
    <mergeCell ref="A8:B8"/>
    <mergeCell ref="H4:H5"/>
    <mergeCell ref="C4:C5"/>
    <mergeCell ref="A9:B9"/>
    <mergeCell ref="B25:D25"/>
  </mergeCells>
  <pageMargins left="0.70866141732283472" right="0.31496062992125984" top="0.74803149606299213" bottom="0.74803149606299213" header="0.31496062992125984" footer="0.31496062992125984"/>
  <pageSetup paperSize="9" scale="58" orientation="portrait" r:id="rId1"/>
  <headerFooter>
    <oddFooter xml:space="preserve">&amp;R&amp;12Zpracoval odbor finanční , stav k 3. 4. 2017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1"/>
  <sheetViews>
    <sheetView zoomScale="60" zoomScaleNormal="60" workbookViewId="0">
      <selection activeCell="C5" sqref="C5:C9"/>
    </sheetView>
  </sheetViews>
  <sheetFormatPr defaultRowHeight="15" x14ac:dyDescent="0.25"/>
  <cols>
    <col min="1" max="1" width="4.7109375" customWidth="1"/>
    <col min="2" max="2" width="13.7109375" customWidth="1"/>
    <col min="3" max="3" width="35.7109375" customWidth="1"/>
    <col min="4" max="4" width="22.28515625" customWidth="1"/>
    <col min="5" max="5" width="12.85546875" customWidth="1"/>
    <col min="6" max="6" width="10.85546875" customWidth="1"/>
    <col min="7" max="8" width="17.85546875" customWidth="1"/>
    <col min="9" max="10" width="18.7109375" customWidth="1"/>
    <col min="11" max="11" width="40.7109375" customWidth="1"/>
    <col min="12" max="12" width="15.85546875" customWidth="1"/>
    <col min="13" max="15" width="15.7109375" customWidth="1"/>
    <col min="16" max="16" width="19" customWidth="1"/>
    <col min="17" max="17" width="18.5703125" customWidth="1"/>
    <col min="18" max="18" width="49.5703125" customWidth="1"/>
    <col min="19" max="19" width="0" hidden="1" customWidth="1"/>
    <col min="20" max="20" width="14.5703125" hidden="1" customWidth="1"/>
  </cols>
  <sheetData>
    <row r="1" spans="1:20" ht="28.5" x14ac:dyDescent="0.45">
      <c r="B1" s="164" t="s">
        <v>701</v>
      </c>
      <c r="C1" s="23"/>
      <c r="D1" s="23"/>
      <c r="E1" s="23"/>
      <c r="F1" s="23"/>
      <c r="G1" s="23"/>
      <c r="H1" s="23"/>
      <c r="I1" s="23"/>
      <c r="J1" s="23"/>
      <c r="K1" s="23"/>
      <c r="L1" s="23"/>
      <c r="M1" s="23"/>
      <c r="N1" s="23"/>
      <c r="O1" s="23"/>
      <c r="P1" s="23"/>
      <c r="Q1" s="23"/>
      <c r="R1" s="236" t="s">
        <v>273</v>
      </c>
    </row>
    <row r="2" spans="1:20" ht="38.25" customHeight="1" x14ac:dyDescent="0.25">
      <c r="A2" s="954" t="s">
        <v>328</v>
      </c>
      <c r="B2" s="952" t="s">
        <v>145</v>
      </c>
      <c r="C2" s="952" t="s">
        <v>135</v>
      </c>
      <c r="D2" s="953" t="s">
        <v>663</v>
      </c>
      <c r="E2" s="952" t="s">
        <v>136</v>
      </c>
      <c r="F2" s="956" t="s">
        <v>141</v>
      </c>
      <c r="G2" s="952" t="s">
        <v>208</v>
      </c>
      <c r="H2" s="953" t="s">
        <v>502</v>
      </c>
      <c r="I2" s="952" t="s">
        <v>358</v>
      </c>
      <c r="J2" s="952" t="s">
        <v>137</v>
      </c>
      <c r="K2" s="966" t="s">
        <v>209</v>
      </c>
      <c r="L2" s="965" t="s">
        <v>311</v>
      </c>
      <c r="M2" s="962" t="s">
        <v>309</v>
      </c>
      <c r="N2" s="963"/>
      <c r="O2" s="964"/>
      <c r="P2" s="960" t="s">
        <v>310</v>
      </c>
      <c r="Q2" s="958" t="s">
        <v>270</v>
      </c>
      <c r="R2" s="968" t="s">
        <v>210</v>
      </c>
      <c r="S2" s="963" t="s">
        <v>397</v>
      </c>
      <c r="T2" s="964"/>
    </row>
    <row r="3" spans="1:20" ht="90" x14ac:dyDescent="0.25">
      <c r="A3" s="955"/>
      <c r="B3" s="953"/>
      <c r="C3" s="953"/>
      <c r="D3" s="891"/>
      <c r="E3" s="953"/>
      <c r="F3" s="957"/>
      <c r="G3" s="953"/>
      <c r="H3" s="891"/>
      <c r="I3" s="953"/>
      <c r="J3" s="953"/>
      <c r="K3" s="967"/>
      <c r="L3" s="960"/>
      <c r="M3" s="231" t="s">
        <v>212</v>
      </c>
      <c r="N3" s="232" t="s">
        <v>213</v>
      </c>
      <c r="O3" s="233" t="s">
        <v>214</v>
      </c>
      <c r="P3" s="961"/>
      <c r="Q3" s="959"/>
      <c r="R3" s="969"/>
      <c r="S3" s="232" t="s">
        <v>398</v>
      </c>
      <c r="T3" s="233" t="s">
        <v>195</v>
      </c>
    </row>
    <row r="4" spans="1:20" ht="26.25" customHeight="1" thickBot="1" x14ac:dyDescent="0.3">
      <c r="A4" s="179" t="s">
        <v>260</v>
      </c>
      <c r="B4" s="179" t="s">
        <v>261</v>
      </c>
      <c r="C4" s="179" t="s">
        <v>262</v>
      </c>
      <c r="D4" s="179" t="s">
        <v>263</v>
      </c>
      <c r="E4" s="179" t="s">
        <v>264</v>
      </c>
      <c r="F4" s="179" t="s">
        <v>265</v>
      </c>
      <c r="G4" s="179" t="s">
        <v>266</v>
      </c>
      <c r="H4" s="179" t="s">
        <v>267</v>
      </c>
      <c r="I4" s="179" t="s">
        <v>268</v>
      </c>
      <c r="J4" s="179" t="s">
        <v>269</v>
      </c>
      <c r="K4" s="180" t="s">
        <v>503</v>
      </c>
      <c r="L4" s="181" t="s">
        <v>664</v>
      </c>
      <c r="M4" s="181" t="s">
        <v>665</v>
      </c>
      <c r="N4" s="182" t="s">
        <v>504</v>
      </c>
      <c r="O4" s="180" t="s">
        <v>666</v>
      </c>
      <c r="P4" s="181" t="s">
        <v>667</v>
      </c>
      <c r="Q4" s="181" t="s">
        <v>668</v>
      </c>
      <c r="R4" s="383" t="s">
        <v>669</v>
      </c>
      <c r="S4" s="182" t="s">
        <v>399</v>
      </c>
      <c r="T4" s="384" t="s">
        <v>400</v>
      </c>
    </row>
    <row r="5" spans="1:20" ht="40.5" customHeight="1" x14ac:dyDescent="0.25">
      <c r="A5" s="878">
        <v>1</v>
      </c>
      <c r="B5" s="872" t="s">
        <v>4</v>
      </c>
      <c r="C5" s="880" t="s">
        <v>327</v>
      </c>
      <c r="D5" s="999" t="s">
        <v>670</v>
      </c>
      <c r="E5" s="856" t="s">
        <v>42</v>
      </c>
      <c r="F5" s="857" t="s">
        <v>6</v>
      </c>
      <c r="G5" s="858">
        <v>7683687</v>
      </c>
      <c r="H5" s="855" t="s">
        <v>505</v>
      </c>
      <c r="I5" s="872" t="s">
        <v>163</v>
      </c>
      <c r="J5" s="866" t="s">
        <v>160</v>
      </c>
      <c r="K5" s="990" t="s">
        <v>252</v>
      </c>
      <c r="L5" s="319">
        <v>5000</v>
      </c>
      <c r="M5" s="317">
        <f t="shared" ref="M5:M81" si="0">N5+O5</f>
        <v>5000</v>
      </c>
      <c r="N5" s="257">
        <v>5000</v>
      </c>
      <c r="O5" s="320"/>
      <c r="P5" s="316">
        <f t="shared" ref="P5:P83" si="1">M5/L5</f>
        <v>1</v>
      </c>
      <c r="Q5" s="987">
        <f>(M5+M6+M8)/G5</f>
        <v>7.8328281722043081E-3</v>
      </c>
      <c r="R5" s="970" t="s">
        <v>572</v>
      </c>
      <c r="S5" s="380">
        <f>T5/L5</f>
        <v>0</v>
      </c>
      <c r="T5" s="10">
        <f>L5-M5</f>
        <v>0</v>
      </c>
    </row>
    <row r="6" spans="1:20" ht="46.5" customHeight="1" x14ac:dyDescent="0.25">
      <c r="A6" s="879"/>
      <c r="B6" s="862"/>
      <c r="C6" s="862"/>
      <c r="D6" s="791"/>
      <c r="E6" s="841"/>
      <c r="F6" s="843"/>
      <c r="G6" s="859"/>
      <c r="H6" s="798"/>
      <c r="I6" s="862"/>
      <c r="J6" s="867"/>
      <c r="K6" s="978"/>
      <c r="L6" s="988">
        <v>5518441</v>
      </c>
      <c r="M6" s="868">
        <v>55185</v>
      </c>
      <c r="N6" s="972">
        <v>55185</v>
      </c>
      <c r="O6" s="870"/>
      <c r="P6" s="786">
        <f t="shared" si="1"/>
        <v>1.0000106914253501E-2</v>
      </c>
      <c r="Q6" s="831"/>
      <c r="R6" s="971"/>
      <c r="S6" s="378">
        <f t="shared" ref="S6:S54" si="2">T6/L6</f>
        <v>0.98999989308574654</v>
      </c>
      <c r="T6" s="5">
        <f t="shared" ref="T6:T54" si="3">L6-M6</f>
        <v>5463256</v>
      </c>
    </row>
    <row r="7" spans="1:20" ht="30.75" customHeight="1" x14ac:dyDescent="0.25">
      <c r="A7" s="879"/>
      <c r="B7" s="862"/>
      <c r="C7" s="862"/>
      <c r="D7" s="791"/>
      <c r="E7" s="841"/>
      <c r="F7" s="843"/>
      <c r="G7" s="859"/>
      <c r="H7" s="798"/>
      <c r="I7" s="862"/>
      <c r="J7" s="792"/>
      <c r="K7" s="978"/>
      <c r="L7" s="989"/>
      <c r="M7" s="869"/>
      <c r="N7" s="818"/>
      <c r="O7" s="871"/>
      <c r="P7" s="814"/>
      <c r="Q7" s="831"/>
      <c r="R7" s="971"/>
      <c r="S7" s="378"/>
      <c r="T7" s="5"/>
    </row>
    <row r="8" spans="1:20" ht="66.75" customHeight="1" x14ac:dyDescent="0.25">
      <c r="A8" s="879"/>
      <c r="B8" s="862"/>
      <c r="C8" s="862"/>
      <c r="D8" s="791"/>
      <c r="E8" s="841"/>
      <c r="F8" s="843"/>
      <c r="G8" s="859"/>
      <c r="H8" s="798"/>
      <c r="I8" s="862"/>
      <c r="J8" s="837" t="s">
        <v>147</v>
      </c>
      <c r="K8" s="978"/>
      <c r="L8" s="819">
        <v>576277</v>
      </c>
      <c r="M8" s="868">
        <v>0</v>
      </c>
      <c r="N8" s="972">
        <v>0</v>
      </c>
      <c r="O8" s="975"/>
      <c r="P8" s="786">
        <f t="shared" si="1"/>
        <v>0</v>
      </c>
      <c r="Q8" s="831"/>
      <c r="R8" s="971"/>
      <c r="S8" s="378">
        <f t="shared" si="2"/>
        <v>1</v>
      </c>
      <c r="T8" s="5">
        <f t="shared" si="3"/>
        <v>576277</v>
      </c>
    </row>
    <row r="9" spans="1:20" ht="156" customHeight="1" x14ac:dyDescent="0.25">
      <c r="A9" s="785"/>
      <c r="B9" s="792"/>
      <c r="C9" s="792"/>
      <c r="D9" s="792"/>
      <c r="E9" s="792"/>
      <c r="F9" s="844"/>
      <c r="G9" s="847"/>
      <c r="H9" s="799"/>
      <c r="I9" s="792"/>
      <c r="J9" s="792"/>
      <c r="K9" s="822"/>
      <c r="L9" s="820"/>
      <c r="M9" s="869"/>
      <c r="N9" s="818"/>
      <c r="O9" s="976"/>
      <c r="P9" s="814"/>
      <c r="Q9" s="814"/>
      <c r="R9" s="813"/>
      <c r="S9" s="378"/>
      <c r="T9" s="5"/>
    </row>
    <row r="10" spans="1:20" ht="132" customHeight="1" x14ac:dyDescent="0.25">
      <c r="A10" s="876">
        <v>2</v>
      </c>
      <c r="B10" s="861" t="s">
        <v>4</v>
      </c>
      <c r="C10" s="861" t="s">
        <v>177</v>
      </c>
      <c r="D10" s="914" t="s">
        <v>671</v>
      </c>
      <c r="E10" s="840" t="s">
        <v>43</v>
      </c>
      <c r="F10" s="842" t="s">
        <v>8</v>
      </c>
      <c r="G10" s="845">
        <v>98003445.049999997</v>
      </c>
      <c r="H10" s="807" t="s">
        <v>505</v>
      </c>
      <c r="I10" s="848" t="s">
        <v>176</v>
      </c>
      <c r="J10" s="184" t="s">
        <v>139</v>
      </c>
      <c r="K10" s="977" t="s">
        <v>403</v>
      </c>
      <c r="L10" s="185">
        <v>5731781</v>
      </c>
      <c r="M10" s="185">
        <f t="shared" si="0"/>
        <v>1464072</v>
      </c>
      <c r="N10" s="189">
        <v>1464072</v>
      </c>
      <c r="O10" s="190"/>
      <c r="P10" s="183">
        <f t="shared" si="1"/>
        <v>0.25543055465657183</v>
      </c>
      <c r="Q10" s="786">
        <f>(M10+M11+M12+M13+M14)/G10</f>
        <v>1.5624328300079489E-2</v>
      </c>
      <c r="R10" s="322" t="s">
        <v>573</v>
      </c>
      <c r="S10" s="378">
        <f t="shared" si="2"/>
        <v>0.74456944534342817</v>
      </c>
      <c r="T10" s="5">
        <f t="shared" si="3"/>
        <v>4267709</v>
      </c>
    </row>
    <row r="11" spans="1:20" ht="51" x14ac:dyDescent="0.25">
      <c r="A11" s="879"/>
      <c r="B11" s="862"/>
      <c r="C11" s="862"/>
      <c r="D11" s="791"/>
      <c r="E11" s="841"/>
      <c r="F11" s="843"/>
      <c r="G11" s="846"/>
      <c r="H11" s="798"/>
      <c r="I11" s="849"/>
      <c r="J11" s="184" t="s">
        <v>153</v>
      </c>
      <c r="K11" s="978"/>
      <c r="L11" s="185">
        <v>1464072</v>
      </c>
      <c r="M11" s="185">
        <f t="shared" si="0"/>
        <v>0</v>
      </c>
      <c r="N11" s="189">
        <v>0</v>
      </c>
      <c r="O11" s="190"/>
      <c r="P11" s="183">
        <f t="shared" si="1"/>
        <v>0</v>
      </c>
      <c r="Q11" s="831"/>
      <c r="R11" s="339" t="s">
        <v>574</v>
      </c>
      <c r="S11" s="378">
        <f t="shared" si="2"/>
        <v>1</v>
      </c>
      <c r="T11" s="5">
        <f>L11-M11</f>
        <v>1464072</v>
      </c>
    </row>
    <row r="12" spans="1:20" ht="56.25" customHeight="1" x14ac:dyDescent="0.25">
      <c r="A12" s="879"/>
      <c r="B12" s="862"/>
      <c r="C12" s="862"/>
      <c r="D12" s="791"/>
      <c r="E12" s="841"/>
      <c r="F12" s="843"/>
      <c r="G12" s="846"/>
      <c r="H12" s="798"/>
      <c r="I12" s="849"/>
      <c r="J12" s="237" t="s">
        <v>159</v>
      </c>
      <c r="K12" s="811"/>
      <c r="L12" s="185">
        <v>26492</v>
      </c>
      <c r="M12" s="185">
        <f t="shared" si="0"/>
        <v>26492</v>
      </c>
      <c r="N12" s="189">
        <v>26492</v>
      </c>
      <c r="O12" s="190"/>
      <c r="P12" s="183">
        <f t="shared" si="1"/>
        <v>1</v>
      </c>
      <c r="Q12" s="831"/>
      <c r="R12" s="322" t="s">
        <v>575</v>
      </c>
      <c r="S12" s="378">
        <f t="shared" si="2"/>
        <v>0</v>
      </c>
      <c r="T12" s="5">
        <f t="shared" si="3"/>
        <v>0</v>
      </c>
    </row>
    <row r="13" spans="1:20" ht="229.5" customHeight="1" x14ac:dyDescent="0.25">
      <c r="A13" s="879"/>
      <c r="B13" s="862"/>
      <c r="C13" s="862"/>
      <c r="D13" s="791"/>
      <c r="E13" s="841"/>
      <c r="F13" s="843"/>
      <c r="G13" s="846"/>
      <c r="H13" s="798"/>
      <c r="I13" s="849"/>
      <c r="J13" s="184" t="s">
        <v>139</v>
      </c>
      <c r="K13" s="852" t="s">
        <v>231</v>
      </c>
      <c r="L13" s="185">
        <v>81346508</v>
      </c>
      <c r="M13" s="185">
        <f t="shared" si="0"/>
        <v>40674</v>
      </c>
      <c r="N13" s="189">
        <v>40674</v>
      </c>
      <c r="O13" s="187"/>
      <c r="P13" s="183">
        <f t="shared" si="1"/>
        <v>5.0000917064565325E-4</v>
      </c>
      <c r="Q13" s="831"/>
      <c r="R13" s="341" t="s">
        <v>576</v>
      </c>
      <c r="S13" s="378">
        <f t="shared" si="2"/>
        <v>0.99949999082935437</v>
      </c>
      <c r="T13" s="5">
        <f t="shared" si="3"/>
        <v>81305834</v>
      </c>
    </row>
    <row r="14" spans="1:20" ht="141" x14ac:dyDescent="0.25">
      <c r="A14" s="785"/>
      <c r="B14" s="792"/>
      <c r="C14" s="792"/>
      <c r="D14" s="792"/>
      <c r="E14" s="792"/>
      <c r="F14" s="844"/>
      <c r="G14" s="847"/>
      <c r="H14" s="799"/>
      <c r="I14" s="792"/>
      <c r="J14" s="387" t="s">
        <v>401</v>
      </c>
      <c r="K14" s="822"/>
      <c r="L14" s="386">
        <v>40674</v>
      </c>
      <c r="M14" s="386">
        <v>0</v>
      </c>
      <c r="N14" s="189">
        <v>0</v>
      </c>
      <c r="O14" s="187"/>
      <c r="P14" s="385">
        <f t="shared" si="1"/>
        <v>0</v>
      </c>
      <c r="Q14" s="788"/>
      <c r="R14" s="341" t="s">
        <v>577</v>
      </c>
      <c r="S14" s="378"/>
      <c r="T14" s="5"/>
    </row>
    <row r="15" spans="1:20" ht="45" x14ac:dyDescent="0.25">
      <c r="A15" s="876">
        <v>3</v>
      </c>
      <c r="B15" s="861" t="s">
        <v>4</v>
      </c>
      <c r="C15" s="861" t="s">
        <v>158</v>
      </c>
      <c r="D15" s="914" t="s">
        <v>672</v>
      </c>
      <c r="E15" s="840" t="s">
        <v>44</v>
      </c>
      <c r="F15" s="842" t="s">
        <v>10</v>
      </c>
      <c r="G15" s="845">
        <v>19287791.43</v>
      </c>
      <c r="H15" s="807" t="s">
        <v>506</v>
      </c>
      <c r="I15" s="848" t="s">
        <v>243</v>
      </c>
      <c r="J15" s="184" t="s">
        <v>140</v>
      </c>
      <c r="K15" s="810" t="s">
        <v>244</v>
      </c>
      <c r="L15" s="185">
        <v>2667</v>
      </c>
      <c r="M15" s="185">
        <f t="shared" si="0"/>
        <v>2667</v>
      </c>
      <c r="N15" s="189">
        <v>2667</v>
      </c>
      <c r="O15" s="187"/>
      <c r="P15" s="183">
        <f t="shared" si="1"/>
        <v>1</v>
      </c>
      <c r="Q15" s="786">
        <f>(M15+M16+M17+M18+M19+M20+M21+M22)/G15</f>
        <v>1.0153103361300708E-2</v>
      </c>
      <c r="R15" s="670" t="s">
        <v>578</v>
      </c>
      <c r="S15" s="378">
        <f t="shared" si="2"/>
        <v>0</v>
      </c>
      <c r="T15" s="5">
        <f t="shared" si="3"/>
        <v>0</v>
      </c>
    </row>
    <row r="16" spans="1:20" ht="36" customHeight="1" x14ac:dyDescent="0.25">
      <c r="A16" s="879"/>
      <c r="B16" s="862"/>
      <c r="C16" s="862"/>
      <c r="D16" s="791"/>
      <c r="E16" s="841"/>
      <c r="F16" s="843"/>
      <c r="G16" s="846"/>
      <c r="H16" s="798"/>
      <c r="I16" s="849"/>
      <c r="J16" s="184" t="s">
        <v>154</v>
      </c>
      <c r="K16" s="811"/>
      <c r="L16" s="193">
        <v>514</v>
      </c>
      <c r="M16" s="185">
        <f t="shared" si="0"/>
        <v>514</v>
      </c>
      <c r="N16" s="194">
        <v>514</v>
      </c>
      <c r="O16" s="143"/>
      <c r="P16" s="183">
        <f t="shared" si="1"/>
        <v>1</v>
      </c>
      <c r="Q16" s="831"/>
      <c r="R16" s="670" t="s">
        <v>579</v>
      </c>
      <c r="S16" s="378">
        <f t="shared" si="2"/>
        <v>0</v>
      </c>
      <c r="T16" s="5">
        <f t="shared" si="3"/>
        <v>0</v>
      </c>
    </row>
    <row r="17" spans="1:20" x14ac:dyDescent="0.25">
      <c r="A17" s="879"/>
      <c r="B17" s="862"/>
      <c r="C17" s="862"/>
      <c r="D17" s="791"/>
      <c r="E17" s="841"/>
      <c r="F17" s="843"/>
      <c r="G17" s="846"/>
      <c r="H17" s="798"/>
      <c r="I17" s="849"/>
      <c r="J17" s="860" t="s">
        <v>140</v>
      </c>
      <c r="K17" s="810" t="s">
        <v>245</v>
      </c>
      <c r="L17" s="415">
        <v>84471</v>
      </c>
      <c r="M17" s="185">
        <f t="shared" si="0"/>
        <v>25.16</v>
      </c>
      <c r="N17" s="189">
        <v>25.16</v>
      </c>
      <c r="O17" s="975"/>
      <c r="P17" s="786">
        <f>(M17+M18)/L17</f>
        <v>1.2502982088527423</v>
      </c>
      <c r="Q17" s="831"/>
      <c r="R17" s="973" t="s">
        <v>580</v>
      </c>
      <c r="S17" s="378">
        <f t="shared" si="2"/>
        <v>0.99970214629872967</v>
      </c>
      <c r="T17" s="5">
        <f t="shared" si="3"/>
        <v>84445.84</v>
      </c>
    </row>
    <row r="18" spans="1:20" ht="111" customHeight="1" x14ac:dyDescent="0.25">
      <c r="A18" s="879"/>
      <c r="B18" s="862"/>
      <c r="C18" s="862"/>
      <c r="D18" s="791"/>
      <c r="E18" s="841"/>
      <c r="F18" s="843"/>
      <c r="G18" s="846"/>
      <c r="H18" s="798"/>
      <c r="I18" s="849"/>
      <c r="J18" s="860"/>
      <c r="K18" s="811"/>
      <c r="L18" s="415">
        <v>114985.28</v>
      </c>
      <c r="M18" s="185">
        <v>105588.78</v>
      </c>
      <c r="N18" s="189">
        <v>105588.78</v>
      </c>
      <c r="O18" s="976"/>
      <c r="P18" s="788"/>
      <c r="Q18" s="831"/>
      <c r="R18" s="974"/>
      <c r="S18" s="378">
        <f t="shared" si="2"/>
        <v>8.1719155704104041E-2</v>
      </c>
      <c r="T18" s="5">
        <f t="shared" si="3"/>
        <v>9396.5</v>
      </c>
    </row>
    <row r="19" spans="1:20" ht="197.25" customHeight="1" x14ac:dyDescent="0.25">
      <c r="A19" s="879"/>
      <c r="B19" s="862"/>
      <c r="C19" s="862"/>
      <c r="D19" s="791"/>
      <c r="E19" s="841"/>
      <c r="F19" s="843"/>
      <c r="G19" s="846"/>
      <c r="H19" s="798"/>
      <c r="I19" s="849"/>
      <c r="J19" s="184" t="s">
        <v>140</v>
      </c>
      <c r="K19" s="838" t="s">
        <v>241</v>
      </c>
      <c r="L19" s="193">
        <v>253214</v>
      </c>
      <c r="M19" s="185">
        <v>63304</v>
      </c>
      <c r="N19" s="194">
        <v>63304</v>
      </c>
      <c r="O19" s="143"/>
      <c r="P19" s="183">
        <f t="shared" si="1"/>
        <v>0.2500019746143578</v>
      </c>
      <c r="Q19" s="831"/>
      <c r="R19" s="670" t="s">
        <v>581</v>
      </c>
      <c r="S19" s="378">
        <f t="shared" si="2"/>
        <v>0.7499980253856422</v>
      </c>
      <c r="T19" s="5">
        <f t="shared" si="3"/>
        <v>189910</v>
      </c>
    </row>
    <row r="20" spans="1:20" ht="102" x14ac:dyDescent="0.25">
      <c r="A20" s="879"/>
      <c r="B20" s="862"/>
      <c r="C20" s="862"/>
      <c r="D20" s="791"/>
      <c r="E20" s="841"/>
      <c r="F20" s="843"/>
      <c r="G20" s="846"/>
      <c r="H20" s="798"/>
      <c r="I20" s="849"/>
      <c r="J20" s="184" t="s">
        <v>154</v>
      </c>
      <c r="K20" s="853"/>
      <c r="L20" s="193">
        <v>246056</v>
      </c>
      <c r="M20" s="185">
        <v>10930</v>
      </c>
      <c r="N20" s="194">
        <v>10930</v>
      </c>
      <c r="O20" s="143"/>
      <c r="P20" s="183">
        <f t="shared" si="1"/>
        <v>4.4420782260948727E-2</v>
      </c>
      <c r="Q20" s="831"/>
      <c r="R20" s="670" t="s">
        <v>582</v>
      </c>
      <c r="S20" s="378">
        <f t="shared" si="2"/>
        <v>0.9555792177390513</v>
      </c>
      <c r="T20" s="5">
        <f t="shared" si="3"/>
        <v>235126</v>
      </c>
    </row>
    <row r="21" spans="1:20" ht="57" x14ac:dyDescent="0.25">
      <c r="A21" s="879"/>
      <c r="B21" s="862"/>
      <c r="C21" s="862"/>
      <c r="D21" s="791"/>
      <c r="E21" s="841"/>
      <c r="F21" s="843"/>
      <c r="G21" s="846"/>
      <c r="H21" s="798"/>
      <c r="I21" s="849"/>
      <c r="J21" s="184" t="s">
        <v>155</v>
      </c>
      <c r="K21" s="191" t="s">
        <v>242</v>
      </c>
      <c r="L21" s="193">
        <v>2796</v>
      </c>
      <c r="M21" s="185">
        <f t="shared" si="0"/>
        <v>2796</v>
      </c>
      <c r="N21" s="194">
        <v>2796</v>
      </c>
      <c r="O21" s="143"/>
      <c r="P21" s="183">
        <f t="shared" si="1"/>
        <v>1</v>
      </c>
      <c r="Q21" s="831"/>
      <c r="R21" s="670" t="s">
        <v>583</v>
      </c>
      <c r="S21" s="378">
        <f t="shared" si="2"/>
        <v>0</v>
      </c>
      <c r="T21" s="5">
        <f t="shared" si="3"/>
        <v>0</v>
      </c>
    </row>
    <row r="22" spans="1:20" ht="316.5" customHeight="1" x14ac:dyDescent="0.25">
      <c r="A22" s="879"/>
      <c r="B22" s="862"/>
      <c r="C22" s="862"/>
      <c r="D22" s="791"/>
      <c r="E22" s="841"/>
      <c r="F22" s="843"/>
      <c r="G22" s="846"/>
      <c r="H22" s="798"/>
      <c r="I22" s="849"/>
      <c r="J22" s="184" t="s">
        <v>140</v>
      </c>
      <c r="K22" s="854" t="s">
        <v>337</v>
      </c>
      <c r="L22" s="185">
        <v>2400910</v>
      </c>
      <c r="M22" s="185">
        <f t="shared" si="0"/>
        <v>10006</v>
      </c>
      <c r="N22" s="194">
        <v>10006</v>
      </c>
      <c r="O22" s="315"/>
      <c r="P22" s="183">
        <f t="shared" si="1"/>
        <v>4.1675864568017961E-3</v>
      </c>
      <c r="Q22" s="788"/>
      <c r="R22" s="322" t="s">
        <v>511</v>
      </c>
      <c r="S22" s="378">
        <f t="shared" si="2"/>
        <v>0.99583241354319818</v>
      </c>
      <c r="T22" s="5">
        <f t="shared" si="3"/>
        <v>2390904</v>
      </c>
    </row>
    <row r="23" spans="1:20" ht="282.75" customHeight="1" x14ac:dyDescent="0.25">
      <c r="A23" s="785"/>
      <c r="B23" s="792"/>
      <c r="C23" s="792"/>
      <c r="D23" s="792"/>
      <c r="E23" s="792"/>
      <c r="F23" s="844"/>
      <c r="G23" s="847"/>
      <c r="H23" s="799"/>
      <c r="I23" s="792"/>
      <c r="J23" s="470" t="s">
        <v>147</v>
      </c>
      <c r="K23" s="822"/>
      <c r="L23" s="415">
        <v>10006</v>
      </c>
      <c r="M23" s="415">
        <v>10006</v>
      </c>
      <c r="N23" s="194">
        <v>10006</v>
      </c>
      <c r="O23" s="315"/>
      <c r="P23" s="460">
        <f t="shared" si="1"/>
        <v>1</v>
      </c>
      <c r="Q23" s="461">
        <f>SUM(M23/G15)</f>
        <v>5.1877375573632491E-4</v>
      </c>
      <c r="R23" s="322" t="s">
        <v>520</v>
      </c>
      <c r="S23" s="378"/>
      <c r="T23" s="5"/>
    </row>
    <row r="24" spans="1:20" ht="51" x14ac:dyDescent="0.25">
      <c r="A24" s="876">
        <v>4</v>
      </c>
      <c r="B24" s="861" t="s">
        <v>4</v>
      </c>
      <c r="C24" s="861" t="s">
        <v>178</v>
      </c>
      <c r="D24" s="914" t="s">
        <v>672</v>
      </c>
      <c r="E24" s="840" t="s">
        <v>45</v>
      </c>
      <c r="F24" s="842" t="s">
        <v>10</v>
      </c>
      <c r="G24" s="845">
        <v>6805967.21</v>
      </c>
      <c r="H24" s="807" t="s">
        <v>506</v>
      </c>
      <c r="I24" s="848" t="s">
        <v>243</v>
      </c>
      <c r="J24" s="184" t="s">
        <v>140</v>
      </c>
      <c r="K24" s="824" t="s">
        <v>246</v>
      </c>
      <c r="L24" s="185">
        <v>5610</v>
      </c>
      <c r="M24" s="185">
        <f t="shared" si="0"/>
        <v>0</v>
      </c>
      <c r="N24" s="189">
        <v>0</v>
      </c>
      <c r="O24" s="187"/>
      <c r="P24" s="183">
        <f t="shared" si="1"/>
        <v>0</v>
      </c>
      <c r="Q24" s="786">
        <f>(M24+M25+M26+M27+M28+M29+M30+M31+M32)/G24</f>
        <v>4.5645239010782719E-3</v>
      </c>
      <c r="R24" s="670" t="s">
        <v>584</v>
      </c>
      <c r="S24" s="378">
        <f t="shared" si="2"/>
        <v>1</v>
      </c>
      <c r="T24" s="5">
        <f t="shared" si="3"/>
        <v>5610</v>
      </c>
    </row>
    <row r="25" spans="1:20" ht="51" x14ac:dyDescent="0.25">
      <c r="A25" s="879"/>
      <c r="B25" s="862"/>
      <c r="C25" s="862"/>
      <c r="D25" s="791"/>
      <c r="E25" s="841"/>
      <c r="F25" s="843"/>
      <c r="G25" s="846"/>
      <c r="H25" s="798"/>
      <c r="I25" s="849"/>
      <c r="J25" s="184" t="s">
        <v>154</v>
      </c>
      <c r="K25" s="935"/>
      <c r="L25" s="193">
        <v>1356</v>
      </c>
      <c r="M25" s="185">
        <f t="shared" si="0"/>
        <v>0</v>
      </c>
      <c r="N25" s="194">
        <v>0</v>
      </c>
      <c r="O25" s="143"/>
      <c r="P25" s="183">
        <f t="shared" si="1"/>
        <v>0</v>
      </c>
      <c r="Q25" s="831"/>
      <c r="R25" s="670" t="s">
        <v>585</v>
      </c>
      <c r="S25" s="378">
        <f t="shared" si="2"/>
        <v>1</v>
      </c>
      <c r="T25" s="5">
        <f t="shared" si="3"/>
        <v>1356</v>
      </c>
    </row>
    <row r="26" spans="1:20" ht="51" x14ac:dyDescent="0.25">
      <c r="A26" s="879"/>
      <c r="B26" s="862"/>
      <c r="C26" s="862"/>
      <c r="D26" s="791"/>
      <c r="E26" s="841"/>
      <c r="F26" s="843"/>
      <c r="G26" s="846"/>
      <c r="H26" s="798"/>
      <c r="I26" s="849"/>
      <c r="J26" s="184" t="s">
        <v>140</v>
      </c>
      <c r="K26" s="824" t="s">
        <v>246</v>
      </c>
      <c r="L26" s="193">
        <v>6317</v>
      </c>
      <c r="M26" s="185">
        <f t="shared" si="0"/>
        <v>0</v>
      </c>
      <c r="N26" s="194">
        <v>0</v>
      </c>
      <c r="O26" s="143"/>
      <c r="P26" s="183">
        <f t="shared" si="1"/>
        <v>0</v>
      </c>
      <c r="Q26" s="831"/>
      <c r="R26" s="670" t="s">
        <v>586</v>
      </c>
      <c r="S26" s="378">
        <f t="shared" si="2"/>
        <v>1</v>
      </c>
      <c r="T26" s="5">
        <f t="shared" si="3"/>
        <v>6317</v>
      </c>
    </row>
    <row r="27" spans="1:20" ht="51" x14ac:dyDescent="0.25">
      <c r="A27" s="879"/>
      <c r="B27" s="862"/>
      <c r="C27" s="862"/>
      <c r="D27" s="791"/>
      <c r="E27" s="841"/>
      <c r="F27" s="843"/>
      <c r="G27" s="846"/>
      <c r="H27" s="798"/>
      <c r="I27" s="849"/>
      <c r="J27" s="184" t="s">
        <v>154</v>
      </c>
      <c r="K27" s="935"/>
      <c r="L27" s="193">
        <v>1760</v>
      </c>
      <c r="M27" s="185">
        <f t="shared" si="0"/>
        <v>0</v>
      </c>
      <c r="N27" s="194">
        <v>0</v>
      </c>
      <c r="O27" s="143"/>
      <c r="P27" s="183">
        <f t="shared" si="1"/>
        <v>0</v>
      </c>
      <c r="Q27" s="831"/>
      <c r="R27" s="670" t="s">
        <v>587</v>
      </c>
      <c r="S27" s="378">
        <f t="shared" si="2"/>
        <v>1</v>
      </c>
      <c r="T27" s="5">
        <f t="shared" si="3"/>
        <v>1760</v>
      </c>
    </row>
    <row r="28" spans="1:20" ht="87" x14ac:dyDescent="0.25">
      <c r="A28" s="879"/>
      <c r="B28" s="862"/>
      <c r="C28" s="862"/>
      <c r="D28" s="791"/>
      <c r="E28" s="841"/>
      <c r="F28" s="843"/>
      <c r="G28" s="846"/>
      <c r="H28" s="798"/>
      <c r="I28" s="849"/>
      <c r="J28" s="184" t="s">
        <v>140</v>
      </c>
      <c r="K28" s="824" t="s">
        <v>247</v>
      </c>
      <c r="L28" s="185">
        <v>203970</v>
      </c>
      <c r="M28" s="185">
        <f t="shared" si="0"/>
        <v>1020</v>
      </c>
      <c r="N28" s="189">
        <v>1020</v>
      </c>
      <c r="O28" s="187"/>
      <c r="P28" s="183">
        <f t="shared" si="1"/>
        <v>5.0007354022650391E-3</v>
      </c>
      <c r="Q28" s="831"/>
      <c r="R28" s="670" t="s">
        <v>588</v>
      </c>
      <c r="S28" s="378">
        <f t="shared" si="2"/>
        <v>0.99499926459773491</v>
      </c>
      <c r="T28" s="5">
        <f t="shared" si="3"/>
        <v>202950</v>
      </c>
    </row>
    <row r="29" spans="1:20" ht="51" x14ac:dyDescent="0.25">
      <c r="A29" s="879"/>
      <c r="B29" s="862"/>
      <c r="C29" s="862"/>
      <c r="D29" s="791"/>
      <c r="E29" s="841"/>
      <c r="F29" s="843"/>
      <c r="G29" s="846"/>
      <c r="H29" s="798"/>
      <c r="I29" s="849"/>
      <c r="J29" s="184" t="s">
        <v>154</v>
      </c>
      <c r="K29" s="935"/>
      <c r="L29" s="193">
        <v>62628</v>
      </c>
      <c r="M29" s="185">
        <f t="shared" si="0"/>
        <v>0</v>
      </c>
      <c r="N29" s="194">
        <v>0</v>
      </c>
      <c r="O29" s="143"/>
      <c r="P29" s="183">
        <f t="shared" si="1"/>
        <v>0</v>
      </c>
      <c r="Q29" s="831"/>
      <c r="R29" s="670" t="s">
        <v>589</v>
      </c>
      <c r="S29" s="378">
        <f t="shared" si="2"/>
        <v>1</v>
      </c>
      <c r="T29" s="5">
        <f t="shared" si="3"/>
        <v>62628</v>
      </c>
    </row>
    <row r="30" spans="1:20" ht="222" x14ac:dyDescent="0.25">
      <c r="A30" s="879"/>
      <c r="B30" s="862"/>
      <c r="C30" s="862"/>
      <c r="D30" s="791"/>
      <c r="E30" s="841"/>
      <c r="F30" s="843"/>
      <c r="G30" s="846"/>
      <c r="H30" s="798"/>
      <c r="I30" s="849"/>
      <c r="J30" s="184" t="s">
        <v>146</v>
      </c>
      <c r="K30" s="852" t="s">
        <v>241</v>
      </c>
      <c r="L30" s="185">
        <v>54643</v>
      </c>
      <c r="M30" s="185">
        <v>13661</v>
      </c>
      <c r="N30" s="194">
        <v>13661</v>
      </c>
      <c r="O30" s="187"/>
      <c r="P30" s="183">
        <f t="shared" si="1"/>
        <v>0.25000457515143754</v>
      </c>
      <c r="Q30" s="831"/>
      <c r="R30" s="670" t="s">
        <v>590</v>
      </c>
      <c r="S30" s="378">
        <f t="shared" si="2"/>
        <v>0.74999542484856252</v>
      </c>
      <c r="T30" s="5">
        <f t="shared" si="3"/>
        <v>40982</v>
      </c>
    </row>
    <row r="31" spans="1:20" ht="102" x14ac:dyDescent="0.25">
      <c r="A31" s="879"/>
      <c r="B31" s="862"/>
      <c r="C31" s="862"/>
      <c r="D31" s="791"/>
      <c r="E31" s="841"/>
      <c r="F31" s="843"/>
      <c r="G31" s="846"/>
      <c r="H31" s="798"/>
      <c r="I31" s="849"/>
      <c r="J31" s="184" t="s">
        <v>154</v>
      </c>
      <c r="K31" s="853"/>
      <c r="L31" s="193">
        <v>54643</v>
      </c>
      <c r="M31" s="185">
        <v>2536</v>
      </c>
      <c r="N31" s="194">
        <v>2536</v>
      </c>
      <c r="O31" s="143"/>
      <c r="P31" s="183">
        <f t="shared" si="1"/>
        <v>4.6410336182127629E-2</v>
      </c>
      <c r="Q31" s="831"/>
      <c r="R31" s="670" t="s">
        <v>591</v>
      </c>
      <c r="S31" s="378">
        <f t="shared" si="2"/>
        <v>0.95358966381787236</v>
      </c>
      <c r="T31" s="5">
        <f t="shared" si="3"/>
        <v>52107</v>
      </c>
    </row>
    <row r="32" spans="1:20" ht="309.75" customHeight="1" x14ac:dyDescent="0.25">
      <c r="A32" s="879"/>
      <c r="B32" s="862"/>
      <c r="C32" s="862"/>
      <c r="D32" s="791"/>
      <c r="E32" s="841"/>
      <c r="F32" s="843"/>
      <c r="G32" s="846"/>
      <c r="H32" s="798"/>
      <c r="I32" s="849"/>
      <c r="J32" s="184" t="s">
        <v>146</v>
      </c>
      <c r="K32" s="824" t="s">
        <v>338</v>
      </c>
      <c r="L32" s="185">
        <v>474280.44</v>
      </c>
      <c r="M32" s="185">
        <f t="shared" si="0"/>
        <v>13849</v>
      </c>
      <c r="N32" s="194">
        <v>13849</v>
      </c>
      <c r="O32" s="315"/>
      <c r="P32" s="183">
        <f t="shared" si="1"/>
        <v>2.9200023513514493E-2</v>
      </c>
      <c r="Q32" s="788"/>
      <c r="R32" s="322" t="s">
        <v>512</v>
      </c>
      <c r="S32" s="378">
        <f t="shared" si="2"/>
        <v>0.97079997648648553</v>
      </c>
      <c r="T32" s="5">
        <f t="shared" si="3"/>
        <v>460431.44</v>
      </c>
    </row>
    <row r="33" spans="1:20" ht="298.5" customHeight="1" x14ac:dyDescent="0.25">
      <c r="A33" s="785"/>
      <c r="B33" s="792"/>
      <c r="C33" s="792"/>
      <c r="D33" s="792"/>
      <c r="E33" s="792"/>
      <c r="F33" s="844"/>
      <c r="G33" s="847"/>
      <c r="H33" s="799"/>
      <c r="I33" s="792"/>
      <c r="J33" s="471" t="s">
        <v>447</v>
      </c>
      <c r="K33" s="825"/>
      <c r="L33" s="415">
        <v>13849</v>
      </c>
      <c r="M33" s="415">
        <v>13849</v>
      </c>
      <c r="N33" s="194">
        <v>13849</v>
      </c>
      <c r="O33" s="315"/>
      <c r="P33" s="469">
        <f t="shared" si="1"/>
        <v>1</v>
      </c>
      <c r="Q33" s="543">
        <f>SUM(M33/G24)</f>
        <v>2.0348320191216438E-3</v>
      </c>
      <c r="R33" s="322" t="s">
        <v>519</v>
      </c>
      <c r="S33" s="378"/>
      <c r="T33" s="5"/>
    </row>
    <row r="34" spans="1:20" ht="45" x14ac:dyDescent="0.25">
      <c r="A34" s="876">
        <v>5</v>
      </c>
      <c r="B34" s="861" t="s">
        <v>4</v>
      </c>
      <c r="C34" s="861" t="s">
        <v>179</v>
      </c>
      <c r="D34" s="914" t="s">
        <v>672</v>
      </c>
      <c r="E34" s="840" t="s">
        <v>45</v>
      </c>
      <c r="F34" s="842" t="s">
        <v>10</v>
      </c>
      <c r="G34" s="845">
        <v>6348047.6299999999</v>
      </c>
      <c r="H34" s="807" t="s">
        <v>506</v>
      </c>
      <c r="I34" s="848" t="s">
        <v>243</v>
      </c>
      <c r="J34" s="184" t="s">
        <v>160</v>
      </c>
      <c r="K34" s="195" t="s">
        <v>247</v>
      </c>
      <c r="L34" s="193">
        <v>66</v>
      </c>
      <c r="M34" s="185">
        <f t="shared" si="0"/>
        <v>66</v>
      </c>
      <c r="N34" s="194">
        <v>66</v>
      </c>
      <c r="O34" s="143"/>
      <c r="P34" s="183">
        <f t="shared" si="1"/>
        <v>1</v>
      </c>
      <c r="Q34" s="786">
        <f>(M34+M35+M36+M37+M38)/G34</f>
        <v>9.9124587066149655E-2</v>
      </c>
      <c r="R34" s="322" t="s">
        <v>592</v>
      </c>
      <c r="S34" s="378">
        <f t="shared" si="2"/>
        <v>0</v>
      </c>
      <c r="T34" s="5">
        <f t="shared" si="3"/>
        <v>0</v>
      </c>
    </row>
    <row r="35" spans="1:20" ht="162" x14ac:dyDescent="0.25">
      <c r="A35" s="879"/>
      <c r="B35" s="862"/>
      <c r="C35" s="862"/>
      <c r="D35" s="791"/>
      <c r="E35" s="841"/>
      <c r="F35" s="843"/>
      <c r="G35" s="846"/>
      <c r="H35" s="798"/>
      <c r="I35" s="849"/>
      <c r="J35" s="184" t="s">
        <v>160</v>
      </c>
      <c r="K35" s="852" t="s">
        <v>241</v>
      </c>
      <c r="L35" s="193">
        <v>54937</v>
      </c>
      <c r="M35" s="185">
        <v>13734</v>
      </c>
      <c r="N35" s="194">
        <v>13734</v>
      </c>
      <c r="O35" s="143"/>
      <c r="P35" s="183">
        <f t="shared" si="1"/>
        <v>0.24999544933287221</v>
      </c>
      <c r="Q35" s="985"/>
      <c r="R35" s="322" t="s">
        <v>593</v>
      </c>
      <c r="S35" s="378">
        <f t="shared" si="2"/>
        <v>0.75000455066712779</v>
      </c>
      <c r="T35" s="5">
        <f t="shared" si="3"/>
        <v>41203</v>
      </c>
    </row>
    <row r="36" spans="1:20" ht="107.25" customHeight="1" x14ac:dyDescent="0.25">
      <c r="A36" s="879"/>
      <c r="B36" s="862"/>
      <c r="C36" s="862"/>
      <c r="D36" s="791"/>
      <c r="E36" s="841"/>
      <c r="F36" s="843"/>
      <c r="G36" s="846"/>
      <c r="H36" s="798"/>
      <c r="I36" s="849"/>
      <c r="J36" s="184" t="s">
        <v>154</v>
      </c>
      <c r="K36" s="853"/>
      <c r="L36" s="193">
        <v>54937</v>
      </c>
      <c r="M36" s="185">
        <v>2550</v>
      </c>
      <c r="N36" s="194">
        <v>2550</v>
      </c>
      <c r="O36" s="143"/>
      <c r="P36" s="183">
        <f t="shared" si="1"/>
        <v>4.6416804703569542E-2</v>
      </c>
      <c r="Q36" s="985"/>
      <c r="R36" s="322" t="s">
        <v>594</v>
      </c>
      <c r="S36" s="378">
        <f t="shared" si="2"/>
        <v>0.95358319529643043</v>
      </c>
      <c r="T36" s="5">
        <f t="shared" si="3"/>
        <v>52387</v>
      </c>
    </row>
    <row r="37" spans="1:20" ht="31.5" customHeight="1" x14ac:dyDescent="0.25">
      <c r="A37" s="879"/>
      <c r="B37" s="862"/>
      <c r="C37" s="862"/>
      <c r="D37" s="791"/>
      <c r="E37" s="841"/>
      <c r="F37" s="843"/>
      <c r="G37" s="846"/>
      <c r="H37" s="798"/>
      <c r="I37" s="849"/>
      <c r="J37" s="981" t="s">
        <v>439</v>
      </c>
      <c r="K37" s="824" t="s">
        <v>339</v>
      </c>
      <c r="L37" s="819">
        <v>672878.4</v>
      </c>
      <c r="M37" s="185">
        <f>SUM(N37+O37)</f>
        <v>597901.6</v>
      </c>
      <c r="N37" s="321"/>
      <c r="O37" s="217">
        <v>597901.6</v>
      </c>
      <c r="P37" s="786">
        <f>(M37+M38)/L37</f>
        <v>0.91085937667192163</v>
      </c>
      <c r="Q37" s="985"/>
      <c r="R37" s="983" t="s">
        <v>595</v>
      </c>
      <c r="S37" s="378">
        <f t="shared" si="2"/>
        <v>0.11142696808219739</v>
      </c>
      <c r="T37" s="5">
        <f t="shared" si="3"/>
        <v>74976.800000000047</v>
      </c>
    </row>
    <row r="38" spans="1:20" ht="352.5" customHeight="1" x14ac:dyDescent="0.25">
      <c r="A38" s="784"/>
      <c r="B38" s="791"/>
      <c r="C38" s="791"/>
      <c r="D38" s="791"/>
      <c r="E38" s="791"/>
      <c r="F38" s="850"/>
      <c r="G38" s="851"/>
      <c r="H38" s="798"/>
      <c r="I38" s="791"/>
      <c r="J38" s="982"/>
      <c r="K38" s="826"/>
      <c r="L38" s="820"/>
      <c r="M38" s="415">
        <f t="shared" si="0"/>
        <v>14996</v>
      </c>
      <c r="N38" s="194">
        <v>14996</v>
      </c>
      <c r="O38" s="315"/>
      <c r="P38" s="788"/>
      <c r="Q38" s="986"/>
      <c r="R38" s="984"/>
      <c r="S38" s="378"/>
      <c r="T38" s="5"/>
    </row>
    <row r="39" spans="1:20" ht="296.25" customHeight="1" x14ac:dyDescent="0.25">
      <c r="A39" s="785"/>
      <c r="B39" s="792"/>
      <c r="C39" s="792"/>
      <c r="D39" s="792"/>
      <c r="E39" s="792"/>
      <c r="F39" s="844"/>
      <c r="G39" s="847"/>
      <c r="H39" s="799"/>
      <c r="I39" s="792"/>
      <c r="J39" s="472" t="s">
        <v>147</v>
      </c>
      <c r="K39" s="822"/>
      <c r="L39" s="473">
        <v>14996</v>
      </c>
      <c r="M39" s="415">
        <v>14996</v>
      </c>
      <c r="N39" s="194">
        <v>14996</v>
      </c>
      <c r="O39" s="315"/>
      <c r="P39" s="469">
        <f>M39/L39</f>
        <v>1</v>
      </c>
      <c r="Q39" s="546">
        <f>M39/G34</f>
        <v>2.3623011158786784E-3</v>
      </c>
      <c r="R39" s="341" t="s">
        <v>518</v>
      </c>
      <c r="S39" s="378"/>
      <c r="T39" s="5"/>
    </row>
    <row r="40" spans="1:20" ht="165" customHeight="1" x14ac:dyDescent="0.25">
      <c r="A40" s="312">
        <v>6</v>
      </c>
      <c r="B40" s="196" t="s">
        <v>4</v>
      </c>
      <c r="C40" s="196" t="s">
        <v>180</v>
      </c>
      <c r="D40" s="711" t="s">
        <v>671</v>
      </c>
      <c r="E40" s="197" t="s">
        <v>46</v>
      </c>
      <c r="F40" s="198" t="s">
        <v>8</v>
      </c>
      <c r="G40" s="199">
        <v>67542348.040000007</v>
      </c>
      <c r="H40" s="558" t="s">
        <v>72</v>
      </c>
      <c r="I40" s="200" t="s">
        <v>165</v>
      </c>
      <c r="J40" s="184" t="s">
        <v>139</v>
      </c>
      <c r="K40" s="256" t="s">
        <v>232</v>
      </c>
      <c r="L40" s="185">
        <v>5787124.75</v>
      </c>
      <c r="M40" s="185">
        <f t="shared" si="0"/>
        <v>5759375</v>
      </c>
      <c r="N40" s="321">
        <v>5759375</v>
      </c>
      <c r="O40" s="187"/>
      <c r="P40" s="183">
        <f t="shared" si="1"/>
        <v>0.99520491587813098</v>
      </c>
      <c r="Q40" s="544">
        <f>M40/G40</f>
        <v>8.5270577158335928E-2</v>
      </c>
      <c r="R40" s="322" t="s">
        <v>513</v>
      </c>
      <c r="S40" s="378">
        <f t="shared" si="2"/>
        <v>4.7950841218689817E-3</v>
      </c>
      <c r="T40" s="5">
        <f t="shared" si="3"/>
        <v>27749.75</v>
      </c>
    </row>
    <row r="41" spans="1:20" ht="178.5" customHeight="1" x14ac:dyDescent="0.25">
      <c r="A41" s="312">
        <v>7</v>
      </c>
      <c r="B41" s="196" t="s">
        <v>4</v>
      </c>
      <c r="C41" s="196" t="s">
        <v>181</v>
      </c>
      <c r="D41" s="711" t="s">
        <v>671</v>
      </c>
      <c r="E41" s="197" t="s">
        <v>47</v>
      </c>
      <c r="F41" s="198" t="s">
        <v>8</v>
      </c>
      <c r="G41" s="199">
        <v>109809294.19</v>
      </c>
      <c r="H41" s="558" t="s">
        <v>72</v>
      </c>
      <c r="I41" s="200" t="s">
        <v>165</v>
      </c>
      <c r="J41" s="184" t="s">
        <v>139</v>
      </c>
      <c r="K41" s="191" t="s">
        <v>232</v>
      </c>
      <c r="L41" s="185">
        <v>4715937.32</v>
      </c>
      <c r="M41" s="185">
        <f t="shared" si="0"/>
        <v>4711313</v>
      </c>
      <c r="N41" s="321">
        <v>4711313</v>
      </c>
      <c r="O41" s="187"/>
      <c r="P41" s="183">
        <f t="shared" si="1"/>
        <v>0.9990194271708428</v>
      </c>
      <c r="Q41" s="183">
        <f>M41/G41</f>
        <v>4.2904501251489195E-2</v>
      </c>
      <c r="R41" s="322" t="s">
        <v>514</v>
      </c>
      <c r="S41" s="378">
        <f t="shared" si="2"/>
        <v>9.8057282915717334E-4</v>
      </c>
      <c r="T41" s="5">
        <f t="shared" si="3"/>
        <v>4624.320000000298</v>
      </c>
    </row>
    <row r="42" spans="1:20" x14ac:dyDescent="0.25">
      <c r="A42" s="876">
        <v>8</v>
      </c>
      <c r="B42" s="861" t="s">
        <v>4</v>
      </c>
      <c r="C42" s="861" t="s">
        <v>182</v>
      </c>
      <c r="D42" s="914" t="s">
        <v>673</v>
      </c>
      <c r="E42" s="861" t="s">
        <v>48</v>
      </c>
      <c r="F42" s="861" t="s">
        <v>16</v>
      </c>
      <c r="G42" s="886">
        <v>5213341.5599999996</v>
      </c>
      <c r="H42" s="808" t="s">
        <v>507</v>
      </c>
      <c r="I42" s="861" t="s">
        <v>250</v>
      </c>
      <c r="J42" s="837" t="s">
        <v>140</v>
      </c>
      <c r="K42" s="838" t="s">
        <v>428</v>
      </c>
      <c r="L42" s="819">
        <v>3263660</v>
      </c>
      <c r="M42" s="819">
        <f t="shared" si="0"/>
        <v>979098</v>
      </c>
      <c r="N42" s="817">
        <v>979098</v>
      </c>
      <c r="O42" s="975">
        <v>0</v>
      </c>
      <c r="P42" s="786">
        <f t="shared" si="1"/>
        <v>0.3</v>
      </c>
      <c r="Q42" s="786">
        <f>(M42+M45)/G42</f>
        <v>0.1941361386649679</v>
      </c>
      <c r="R42" s="834" t="s">
        <v>515</v>
      </c>
      <c r="S42" s="378">
        <f t="shared" si="2"/>
        <v>0.7</v>
      </c>
      <c r="T42" s="5">
        <f t="shared" si="3"/>
        <v>2284562</v>
      </c>
    </row>
    <row r="43" spans="1:20" ht="409.6" customHeight="1" x14ac:dyDescent="0.25">
      <c r="A43" s="879"/>
      <c r="B43" s="862"/>
      <c r="C43" s="862"/>
      <c r="D43" s="791"/>
      <c r="E43" s="862"/>
      <c r="F43" s="862"/>
      <c r="G43" s="887"/>
      <c r="H43" s="809"/>
      <c r="I43" s="862"/>
      <c r="J43" s="791"/>
      <c r="K43" s="839"/>
      <c r="L43" s="830"/>
      <c r="M43" s="830"/>
      <c r="N43" s="997"/>
      <c r="O43" s="998"/>
      <c r="P43" s="787"/>
      <c r="Q43" s="831"/>
      <c r="R43" s="835"/>
      <c r="S43" s="378"/>
      <c r="T43" s="5"/>
    </row>
    <row r="44" spans="1:20" ht="92.25" customHeight="1" x14ac:dyDescent="0.25">
      <c r="A44" s="879"/>
      <c r="B44" s="862"/>
      <c r="C44" s="862"/>
      <c r="D44" s="791"/>
      <c r="E44" s="862"/>
      <c r="F44" s="862"/>
      <c r="G44" s="887"/>
      <c r="H44" s="809"/>
      <c r="I44" s="862"/>
      <c r="J44" s="792"/>
      <c r="K44" s="822"/>
      <c r="L44" s="820"/>
      <c r="M44" s="820"/>
      <c r="N44" s="818"/>
      <c r="O44" s="816"/>
      <c r="P44" s="814"/>
      <c r="Q44" s="831"/>
      <c r="R44" s="836"/>
      <c r="S44" s="378"/>
      <c r="T44" s="5"/>
    </row>
    <row r="45" spans="1:20" ht="220.5" customHeight="1" x14ac:dyDescent="0.25">
      <c r="A45" s="877"/>
      <c r="B45" s="863"/>
      <c r="C45" s="863"/>
      <c r="D45" s="792"/>
      <c r="E45" s="863"/>
      <c r="F45" s="863"/>
      <c r="G45" s="888"/>
      <c r="H45" s="785"/>
      <c r="I45" s="863"/>
      <c r="J45" s="357" t="s">
        <v>30</v>
      </c>
      <c r="K45" s="360" t="s">
        <v>364</v>
      </c>
      <c r="L45" s="358">
        <v>35000</v>
      </c>
      <c r="M45" s="358">
        <v>33000</v>
      </c>
      <c r="N45" s="192">
        <v>33000</v>
      </c>
      <c r="O45" s="187"/>
      <c r="P45" s="356">
        <f t="shared" si="1"/>
        <v>0.94285714285714284</v>
      </c>
      <c r="Q45" s="788"/>
      <c r="R45" s="359" t="s">
        <v>516</v>
      </c>
      <c r="S45" s="378">
        <f t="shared" si="2"/>
        <v>5.7142857142857141E-2</v>
      </c>
      <c r="T45" s="5">
        <f t="shared" si="3"/>
        <v>2000</v>
      </c>
    </row>
    <row r="46" spans="1:20" ht="65.25" customHeight="1" x14ac:dyDescent="0.25">
      <c r="A46" s="876">
        <v>9</v>
      </c>
      <c r="B46" s="861" t="s">
        <v>4</v>
      </c>
      <c r="C46" s="875" t="s">
        <v>183</v>
      </c>
      <c r="D46" s="914" t="s">
        <v>673</v>
      </c>
      <c r="E46" s="881" t="s">
        <v>49</v>
      </c>
      <c r="F46" s="882" t="s">
        <v>16</v>
      </c>
      <c r="G46" s="802">
        <v>7683717.46</v>
      </c>
      <c r="H46" s="797" t="s">
        <v>507</v>
      </c>
      <c r="I46" s="875" t="s">
        <v>251</v>
      </c>
      <c r="J46" s="202" t="s">
        <v>140</v>
      </c>
      <c r="K46" s="864" t="s">
        <v>305</v>
      </c>
      <c r="L46" s="185">
        <v>994</v>
      </c>
      <c r="M46" s="185">
        <f t="shared" si="0"/>
        <v>994</v>
      </c>
      <c r="N46" s="189">
        <v>994</v>
      </c>
      <c r="O46" s="187"/>
      <c r="P46" s="183">
        <f t="shared" si="1"/>
        <v>1</v>
      </c>
      <c r="Q46" s="786">
        <f>(M46+M47+M48)/G46</f>
        <v>0.13147645462747143</v>
      </c>
      <c r="R46" s="979" t="s">
        <v>596</v>
      </c>
      <c r="S46" s="378">
        <f t="shared" si="2"/>
        <v>0</v>
      </c>
      <c r="T46" s="5">
        <f t="shared" si="3"/>
        <v>0</v>
      </c>
    </row>
    <row r="47" spans="1:20" ht="104.25" customHeight="1" x14ac:dyDescent="0.25">
      <c r="A47" s="879"/>
      <c r="B47" s="862"/>
      <c r="C47" s="862"/>
      <c r="D47" s="791"/>
      <c r="E47" s="841"/>
      <c r="F47" s="883"/>
      <c r="G47" s="859"/>
      <c r="H47" s="798"/>
      <c r="I47" s="862"/>
      <c r="J47" s="348" t="s">
        <v>154</v>
      </c>
      <c r="K47" s="865"/>
      <c r="L47" s="349">
        <v>924</v>
      </c>
      <c r="M47" s="349">
        <v>924</v>
      </c>
      <c r="N47" s="189">
        <v>924</v>
      </c>
      <c r="O47" s="187"/>
      <c r="P47" s="347">
        <f t="shared" si="1"/>
        <v>1</v>
      </c>
      <c r="Q47" s="831"/>
      <c r="R47" s="980"/>
      <c r="S47" s="378">
        <f t="shared" si="2"/>
        <v>0</v>
      </c>
      <c r="T47" s="5">
        <f t="shared" si="3"/>
        <v>0</v>
      </c>
    </row>
    <row r="48" spans="1:20" ht="252.75" customHeight="1" x14ac:dyDescent="0.25">
      <c r="A48" s="879"/>
      <c r="B48" s="862"/>
      <c r="C48" s="862"/>
      <c r="D48" s="791"/>
      <c r="E48" s="841"/>
      <c r="F48" s="883"/>
      <c r="G48" s="859"/>
      <c r="H48" s="798"/>
      <c r="I48" s="862"/>
      <c r="J48" s="202" t="s">
        <v>140</v>
      </c>
      <c r="K48" s="203" t="s">
        <v>233</v>
      </c>
      <c r="L48" s="185">
        <v>4033239.72</v>
      </c>
      <c r="M48" s="185">
        <f t="shared" si="0"/>
        <v>1008309.93</v>
      </c>
      <c r="N48" s="186"/>
      <c r="O48" s="187">
        <v>1008309.93</v>
      </c>
      <c r="P48" s="183">
        <f t="shared" si="1"/>
        <v>0.25</v>
      </c>
      <c r="Q48" s="831"/>
      <c r="R48" s="322" t="s">
        <v>681</v>
      </c>
      <c r="S48" s="378">
        <f t="shared" si="2"/>
        <v>0.75</v>
      </c>
      <c r="T48" s="5">
        <f t="shared" si="3"/>
        <v>3024929.79</v>
      </c>
    </row>
    <row r="49" spans="1:20" ht="79.5" customHeight="1" x14ac:dyDescent="0.25">
      <c r="A49" s="785"/>
      <c r="B49" s="792"/>
      <c r="C49" s="792"/>
      <c r="D49" s="792"/>
      <c r="E49" s="792"/>
      <c r="F49" s="844"/>
      <c r="G49" s="847"/>
      <c r="H49" s="799"/>
      <c r="I49" s="792"/>
      <c r="J49" s="508" t="s">
        <v>456</v>
      </c>
      <c r="K49" s="203" t="s">
        <v>233</v>
      </c>
      <c r="L49" s="415">
        <v>0</v>
      </c>
      <c r="M49" s="415">
        <v>0</v>
      </c>
      <c r="N49" s="186"/>
      <c r="O49" s="187"/>
      <c r="P49" s="507">
        <v>0</v>
      </c>
      <c r="Q49" s="814"/>
      <c r="R49" s="322" t="s">
        <v>597</v>
      </c>
      <c r="S49" s="378"/>
      <c r="T49" s="5"/>
    </row>
    <row r="50" spans="1:20" ht="228" customHeight="1" x14ac:dyDescent="0.25">
      <c r="A50" s="876">
        <v>10</v>
      </c>
      <c r="B50" s="861" t="s">
        <v>4</v>
      </c>
      <c r="C50" s="861" t="s">
        <v>184</v>
      </c>
      <c r="D50" s="914" t="s">
        <v>674</v>
      </c>
      <c r="E50" s="840" t="s">
        <v>50</v>
      </c>
      <c r="F50" s="882" t="s">
        <v>16</v>
      </c>
      <c r="G50" s="802">
        <v>13179425.42</v>
      </c>
      <c r="H50" s="797" t="s">
        <v>72</v>
      </c>
      <c r="I50" s="861" t="s">
        <v>166</v>
      </c>
      <c r="J50" s="184" t="s">
        <v>140</v>
      </c>
      <c r="K50" s="852" t="s">
        <v>234</v>
      </c>
      <c r="L50" s="185">
        <v>101336.35</v>
      </c>
      <c r="M50" s="215">
        <v>20267.27</v>
      </c>
      <c r="N50" s="390">
        <v>20267.27</v>
      </c>
      <c r="O50" s="187"/>
      <c r="P50" s="183">
        <f t="shared" si="1"/>
        <v>0.19999999999999998</v>
      </c>
      <c r="Q50" s="786">
        <f>M50/G50</f>
        <v>1.5377961750323407E-3</v>
      </c>
      <c r="R50" s="322" t="s">
        <v>679</v>
      </c>
      <c r="S50" s="378">
        <f t="shared" si="2"/>
        <v>0.79999999999999993</v>
      </c>
      <c r="T50" s="5">
        <f t="shared" si="3"/>
        <v>81069.08</v>
      </c>
    </row>
    <row r="51" spans="1:20" ht="66" x14ac:dyDescent="0.25">
      <c r="A51" s="877"/>
      <c r="B51" s="863"/>
      <c r="C51" s="863"/>
      <c r="D51" s="792"/>
      <c r="E51" s="938"/>
      <c r="F51" s="939"/>
      <c r="G51" s="803"/>
      <c r="H51" s="799"/>
      <c r="I51" s="863"/>
      <c r="J51" s="370" t="s">
        <v>30</v>
      </c>
      <c r="K51" s="853"/>
      <c r="L51" s="372">
        <v>0</v>
      </c>
      <c r="M51" s="215">
        <v>0</v>
      </c>
      <c r="N51" s="186"/>
      <c r="O51" s="187"/>
      <c r="P51" s="371">
        <v>0</v>
      </c>
      <c r="Q51" s="788"/>
      <c r="R51" s="322" t="s">
        <v>598</v>
      </c>
      <c r="S51" s="378" t="e">
        <f t="shared" si="2"/>
        <v>#DIV/0!</v>
      </c>
      <c r="T51" s="5">
        <f t="shared" si="3"/>
        <v>0</v>
      </c>
    </row>
    <row r="52" spans="1:20" ht="330.75" customHeight="1" x14ac:dyDescent="0.25">
      <c r="A52" s="876">
        <v>11</v>
      </c>
      <c r="B52" s="861" t="s">
        <v>4</v>
      </c>
      <c r="C52" s="991" t="s">
        <v>185</v>
      </c>
      <c r="D52" s="914" t="s">
        <v>674</v>
      </c>
      <c r="E52" s="840" t="s">
        <v>51</v>
      </c>
      <c r="F52" s="882" t="s">
        <v>16</v>
      </c>
      <c r="G52" s="802">
        <v>11568526.630000001</v>
      </c>
      <c r="H52" s="797" t="s">
        <v>72</v>
      </c>
      <c r="I52" s="861" t="s">
        <v>166</v>
      </c>
      <c r="J52" s="184" t="s">
        <v>140</v>
      </c>
      <c r="K52" s="852" t="s">
        <v>235</v>
      </c>
      <c r="L52" s="185">
        <v>2675450.1</v>
      </c>
      <c r="M52" s="402">
        <v>2318723.42</v>
      </c>
      <c r="N52" s="390">
        <v>2318723.42</v>
      </c>
      <c r="O52" s="187"/>
      <c r="P52" s="183">
        <f t="shared" si="1"/>
        <v>0.86666666666666659</v>
      </c>
      <c r="Q52" s="786">
        <f>M52/G52</f>
        <v>0.20043377122778855</v>
      </c>
      <c r="R52" s="322" t="s">
        <v>680</v>
      </c>
      <c r="S52" s="378">
        <f t="shared" si="2"/>
        <v>0.13333333333333339</v>
      </c>
      <c r="T52" s="5">
        <f t="shared" si="3"/>
        <v>356726.68000000017</v>
      </c>
    </row>
    <row r="53" spans="1:20" ht="82.5" customHeight="1" x14ac:dyDescent="0.25">
      <c r="A53" s="877"/>
      <c r="B53" s="863"/>
      <c r="C53" s="863"/>
      <c r="D53" s="792"/>
      <c r="E53" s="938"/>
      <c r="F53" s="939"/>
      <c r="G53" s="803"/>
      <c r="H53" s="799"/>
      <c r="I53" s="863"/>
      <c r="J53" s="370" t="s">
        <v>30</v>
      </c>
      <c r="K53" s="853"/>
      <c r="L53" s="372">
        <v>0</v>
      </c>
      <c r="M53" s="215">
        <v>0</v>
      </c>
      <c r="N53" s="186"/>
      <c r="O53" s="187"/>
      <c r="P53" s="371">
        <v>0</v>
      </c>
      <c r="Q53" s="788"/>
      <c r="R53" s="322" t="s">
        <v>599</v>
      </c>
      <c r="S53" s="378" t="e">
        <f t="shared" si="2"/>
        <v>#DIV/0!</v>
      </c>
      <c r="T53" s="5">
        <f t="shared" si="3"/>
        <v>0</v>
      </c>
    </row>
    <row r="54" spans="1:20" ht="75" x14ac:dyDescent="0.25">
      <c r="A54" s="876">
        <v>12</v>
      </c>
      <c r="B54" s="861" t="s">
        <v>4</v>
      </c>
      <c r="C54" s="875" t="s">
        <v>186</v>
      </c>
      <c r="D54" s="914" t="s">
        <v>670</v>
      </c>
      <c r="E54" s="884" t="s">
        <v>362</v>
      </c>
      <c r="F54" s="842" t="s">
        <v>8</v>
      </c>
      <c r="G54" s="992">
        <v>87687163</v>
      </c>
      <c r="H54" s="903" t="s">
        <v>72</v>
      </c>
      <c r="I54" s="804" t="s">
        <v>384</v>
      </c>
      <c r="J54" s="184" t="s">
        <v>151</v>
      </c>
      <c r="K54" s="195" t="s">
        <v>248</v>
      </c>
      <c r="L54" s="185">
        <v>4318559.55</v>
      </c>
      <c r="M54" s="185">
        <f t="shared" si="0"/>
        <v>0</v>
      </c>
      <c r="N54" s="189">
        <v>0</v>
      </c>
      <c r="O54" s="187"/>
      <c r="P54" s="183">
        <f t="shared" si="1"/>
        <v>0</v>
      </c>
      <c r="Q54" s="786">
        <f>(M54+M55+M56+M57+M58+M59+M60+M61)/G54</f>
        <v>0.85109249503259676</v>
      </c>
      <c r="R54" s="448" t="s">
        <v>443</v>
      </c>
      <c r="S54" s="378">
        <f t="shared" si="2"/>
        <v>1</v>
      </c>
      <c r="T54" s="5">
        <f t="shared" si="3"/>
        <v>4318559.55</v>
      </c>
    </row>
    <row r="55" spans="1:20" ht="30" x14ac:dyDescent="0.25">
      <c r="A55" s="879"/>
      <c r="B55" s="862"/>
      <c r="C55" s="862"/>
      <c r="D55" s="791"/>
      <c r="E55" s="885"/>
      <c r="F55" s="843"/>
      <c r="G55" s="993"/>
      <c r="H55" s="795"/>
      <c r="I55" s="805"/>
      <c r="J55" s="184" t="s">
        <v>153</v>
      </c>
      <c r="K55" s="907"/>
      <c r="L55" s="185">
        <v>797744</v>
      </c>
      <c r="M55" s="185">
        <f t="shared" si="0"/>
        <v>0</v>
      </c>
      <c r="N55" s="189">
        <v>0</v>
      </c>
      <c r="O55" s="190"/>
      <c r="P55" s="183">
        <f t="shared" si="1"/>
        <v>0</v>
      </c>
      <c r="Q55" s="831"/>
      <c r="R55" s="188" t="s">
        <v>227</v>
      </c>
      <c r="S55" s="378">
        <f t="shared" ref="S55:S109" si="4">T55/L55</f>
        <v>1</v>
      </c>
      <c r="T55" s="5">
        <f t="shared" ref="T55:T109" si="5">L55-M55</f>
        <v>797744</v>
      </c>
    </row>
    <row r="56" spans="1:20" ht="30" x14ac:dyDescent="0.25">
      <c r="A56" s="879"/>
      <c r="B56" s="862"/>
      <c r="C56" s="862"/>
      <c r="D56" s="791"/>
      <c r="E56" s="885"/>
      <c r="F56" s="843"/>
      <c r="G56" s="993"/>
      <c r="H56" s="795"/>
      <c r="I56" s="805"/>
      <c r="J56" s="184" t="s">
        <v>156</v>
      </c>
      <c r="K56" s="853"/>
      <c r="L56" s="185">
        <v>25801</v>
      </c>
      <c r="M56" s="185">
        <v>25801</v>
      </c>
      <c r="N56" s="189">
        <v>25801</v>
      </c>
      <c r="O56" s="190"/>
      <c r="P56" s="183">
        <f t="shared" si="1"/>
        <v>1</v>
      </c>
      <c r="Q56" s="831"/>
      <c r="R56" s="188" t="s">
        <v>228</v>
      </c>
      <c r="S56" s="378">
        <f t="shared" si="4"/>
        <v>0</v>
      </c>
      <c r="T56" s="5">
        <f t="shared" si="5"/>
        <v>0</v>
      </c>
    </row>
    <row r="57" spans="1:20" ht="63.75" customHeight="1" x14ac:dyDescent="0.25">
      <c r="A57" s="879"/>
      <c r="B57" s="862"/>
      <c r="C57" s="862"/>
      <c r="D57" s="791"/>
      <c r="E57" s="885"/>
      <c r="F57" s="843"/>
      <c r="G57" s="993"/>
      <c r="H57" s="795"/>
      <c r="I57" s="805"/>
      <c r="J57" s="837" t="s">
        <v>139</v>
      </c>
      <c r="K57" s="827" t="s">
        <v>455</v>
      </c>
      <c r="L57" s="819">
        <v>63267368</v>
      </c>
      <c r="M57" s="415">
        <v>1225412</v>
      </c>
      <c r="N57" s="189">
        <v>1225412</v>
      </c>
      <c r="O57" s="190"/>
      <c r="P57" s="786">
        <f>(M57+M58+M59)/L57</f>
        <v>0.99999999715493149</v>
      </c>
      <c r="Q57" s="831"/>
      <c r="R57" s="188" t="s">
        <v>230</v>
      </c>
      <c r="S57" s="378"/>
      <c r="T57" s="5"/>
    </row>
    <row r="58" spans="1:20" ht="261.75" customHeight="1" x14ac:dyDescent="0.25">
      <c r="A58" s="879"/>
      <c r="B58" s="862"/>
      <c r="C58" s="862"/>
      <c r="D58" s="791"/>
      <c r="E58" s="885"/>
      <c r="F58" s="843"/>
      <c r="G58" s="993"/>
      <c r="H58" s="795"/>
      <c r="I58" s="805"/>
      <c r="J58" s="791"/>
      <c r="K58" s="828"/>
      <c r="L58" s="830"/>
      <c r="M58" s="185">
        <f t="shared" si="0"/>
        <v>62039804.600000001</v>
      </c>
      <c r="N58" s="192">
        <v>62039804.600000001</v>
      </c>
      <c r="O58" s="187"/>
      <c r="P58" s="787"/>
      <c r="Q58" s="831"/>
      <c r="R58" s="322" t="s">
        <v>517</v>
      </c>
      <c r="S58" s="378">
        <f>T58/L57</f>
        <v>1.9402789128196363E-2</v>
      </c>
      <c r="T58" s="5">
        <f>L57-M58</f>
        <v>1227563.3999999985</v>
      </c>
    </row>
    <row r="59" spans="1:20" ht="54" customHeight="1" x14ac:dyDescent="0.25">
      <c r="A59" s="879"/>
      <c r="B59" s="862"/>
      <c r="C59" s="862"/>
      <c r="D59" s="791"/>
      <c r="E59" s="885"/>
      <c r="F59" s="843"/>
      <c r="G59" s="993"/>
      <c r="H59" s="795"/>
      <c r="I59" s="805"/>
      <c r="J59" s="792"/>
      <c r="K59" s="829"/>
      <c r="L59" s="820"/>
      <c r="M59" s="415">
        <v>2151.2199999999998</v>
      </c>
      <c r="N59" s="486">
        <v>2151.2199999999998</v>
      </c>
      <c r="O59" s="187"/>
      <c r="P59" s="814"/>
      <c r="Q59" s="831"/>
      <c r="R59" s="477" t="s">
        <v>451</v>
      </c>
      <c r="S59" s="378"/>
      <c r="T59" s="5"/>
    </row>
    <row r="60" spans="1:20" ht="79.5" customHeight="1" x14ac:dyDescent="0.25">
      <c r="A60" s="879"/>
      <c r="B60" s="862"/>
      <c r="C60" s="862"/>
      <c r="D60" s="791"/>
      <c r="E60" s="885"/>
      <c r="F60" s="843"/>
      <c r="G60" s="993"/>
      <c r="H60" s="795"/>
      <c r="I60" s="805"/>
      <c r="J60" s="485" t="s">
        <v>144</v>
      </c>
      <c r="K60" s="195" t="s">
        <v>249</v>
      </c>
      <c r="L60" s="185">
        <v>11336717.52</v>
      </c>
      <c r="M60" s="185">
        <f t="shared" si="0"/>
        <v>11336717.52</v>
      </c>
      <c r="N60" s="186"/>
      <c r="O60" s="204">
        <v>11336717.52</v>
      </c>
      <c r="P60" s="183">
        <f t="shared" si="1"/>
        <v>1</v>
      </c>
      <c r="Q60" s="831"/>
      <c r="R60" s="560" t="s">
        <v>521</v>
      </c>
      <c r="S60" s="378">
        <f t="shared" si="4"/>
        <v>0</v>
      </c>
      <c r="T60" s="5">
        <f t="shared" si="5"/>
        <v>0</v>
      </c>
    </row>
    <row r="61" spans="1:20" ht="78" customHeight="1" x14ac:dyDescent="0.25">
      <c r="A61" s="877"/>
      <c r="B61" s="863"/>
      <c r="C61" s="863"/>
      <c r="D61" s="792"/>
      <c r="E61" s="996"/>
      <c r="F61" s="995"/>
      <c r="G61" s="994"/>
      <c r="H61" s="796"/>
      <c r="I61" s="806"/>
      <c r="J61" s="367" t="s">
        <v>30</v>
      </c>
      <c r="K61" s="369" t="s">
        <v>387</v>
      </c>
      <c r="L61" s="368">
        <v>0</v>
      </c>
      <c r="M61" s="368">
        <v>0</v>
      </c>
      <c r="N61" s="186"/>
      <c r="O61" s="204"/>
      <c r="P61" s="366">
        <v>0</v>
      </c>
      <c r="Q61" s="788"/>
      <c r="R61" s="671" t="s">
        <v>600</v>
      </c>
      <c r="S61" s="378" t="e">
        <f t="shared" si="4"/>
        <v>#DIV/0!</v>
      </c>
      <c r="T61" s="5">
        <f t="shared" si="5"/>
        <v>0</v>
      </c>
    </row>
    <row r="62" spans="1:20" ht="45" x14ac:dyDescent="0.25">
      <c r="A62" s="876">
        <v>13</v>
      </c>
      <c r="B62" s="861" t="s">
        <v>4</v>
      </c>
      <c r="C62" s="936" t="s">
        <v>20</v>
      </c>
      <c r="D62" s="914" t="s">
        <v>673</v>
      </c>
      <c r="E62" s="937" t="s">
        <v>53</v>
      </c>
      <c r="F62" s="882" t="s">
        <v>16</v>
      </c>
      <c r="G62" s="802">
        <v>1548180.56</v>
      </c>
      <c r="H62" s="904" t="s">
        <v>507</v>
      </c>
      <c r="I62" s="861" t="s">
        <v>251</v>
      </c>
      <c r="J62" s="184" t="s">
        <v>146</v>
      </c>
      <c r="K62" s="852" t="s">
        <v>236</v>
      </c>
      <c r="L62" s="185">
        <v>1105</v>
      </c>
      <c r="M62" s="185">
        <f t="shared" si="0"/>
        <v>940</v>
      </c>
      <c r="N62" s="189">
        <v>940</v>
      </c>
      <c r="O62" s="205"/>
      <c r="P62" s="183">
        <f t="shared" si="1"/>
        <v>0.85067873303167418</v>
      </c>
      <c r="Q62" s="786">
        <f>(M62+M63)/G62</f>
        <v>1.1788030719104235E-3</v>
      </c>
      <c r="R62" s="979" t="s">
        <v>601</v>
      </c>
      <c r="S62" s="378">
        <f t="shared" si="4"/>
        <v>0.14932126696832579</v>
      </c>
      <c r="T62" s="5">
        <f t="shared" si="5"/>
        <v>165</v>
      </c>
    </row>
    <row r="63" spans="1:20" ht="139.5" customHeight="1" x14ac:dyDescent="0.25">
      <c r="A63" s="877"/>
      <c r="B63" s="863"/>
      <c r="C63" s="863"/>
      <c r="D63" s="792"/>
      <c r="E63" s="938"/>
      <c r="F63" s="939"/>
      <c r="G63" s="803"/>
      <c r="H63" s="799"/>
      <c r="I63" s="863"/>
      <c r="J63" s="323" t="s">
        <v>147</v>
      </c>
      <c r="K63" s="853"/>
      <c r="L63" s="317">
        <v>885</v>
      </c>
      <c r="M63" s="317">
        <f t="shared" si="0"/>
        <v>885</v>
      </c>
      <c r="N63" s="189">
        <v>885</v>
      </c>
      <c r="O63" s="205"/>
      <c r="P63" s="316">
        <f t="shared" si="1"/>
        <v>1</v>
      </c>
      <c r="Q63" s="788"/>
      <c r="R63" s="980"/>
      <c r="S63" s="378">
        <f t="shared" si="4"/>
        <v>0</v>
      </c>
      <c r="T63" s="5">
        <f t="shared" si="5"/>
        <v>0</v>
      </c>
    </row>
    <row r="64" spans="1:20" ht="111" x14ac:dyDescent="0.25">
      <c r="A64" s="312">
        <v>14</v>
      </c>
      <c r="B64" s="196" t="s">
        <v>4</v>
      </c>
      <c r="C64" s="196" t="s">
        <v>187</v>
      </c>
      <c r="D64" s="711" t="s">
        <v>672</v>
      </c>
      <c r="E64" s="255" t="s">
        <v>278</v>
      </c>
      <c r="F64" s="206" t="s">
        <v>10</v>
      </c>
      <c r="G64" s="354">
        <v>24132550</v>
      </c>
      <c r="H64" s="559" t="s">
        <v>505</v>
      </c>
      <c r="I64" s="350" t="s">
        <v>167</v>
      </c>
      <c r="J64" s="237" t="s">
        <v>274</v>
      </c>
      <c r="K64" s="256" t="s">
        <v>283</v>
      </c>
      <c r="L64" s="185">
        <v>43066.02</v>
      </c>
      <c r="M64" s="185">
        <f t="shared" si="0"/>
        <v>0</v>
      </c>
      <c r="N64" s="207">
        <v>0</v>
      </c>
      <c r="O64" s="190">
        <v>0</v>
      </c>
      <c r="P64" s="183">
        <f t="shared" si="1"/>
        <v>0</v>
      </c>
      <c r="Q64" s="183">
        <f t="shared" ref="Q64:Q76" si="6">M64/G64</f>
        <v>0</v>
      </c>
      <c r="R64" s="670" t="s">
        <v>602</v>
      </c>
      <c r="S64" s="378">
        <f t="shared" si="4"/>
        <v>1</v>
      </c>
      <c r="T64" s="5">
        <f t="shared" si="5"/>
        <v>43066.02</v>
      </c>
    </row>
    <row r="65" spans="1:20" ht="409.6" customHeight="1" x14ac:dyDescent="0.25">
      <c r="A65" s="876">
        <v>15</v>
      </c>
      <c r="B65" s="889" t="s">
        <v>4</v>
      </c>
      <c r="C65" s="889" t="s">
        <v>21</v>
      </c>
      <c r="D65" s="912" t="s">
        <v>672</v>
      </c>
      <c r="E65" s="884" t="s">
        <v>54</v>
      </c>
      <c r="F65" s="882" t="s">
        <v>10</v>
      </c>
      <c r="G65" s="873">
        <v>53089709.939999998</v>
      </c>
      <c r="H65" s="794" t="s">
        <v>506</v>
      </c>
      <c r="I65" s="790" t="s">
        <v>372</v>
      </c>
      <c r="J65" s="906" t="s">
        <v>140</v>
      </c>
      <c r="K65" s="852" t="s">
        <v>237</v>
      </c>
      <c r="L65" s="819">
        <v>459110.99</v>
      </c>
      <c r="M65" s="819">
        <v>109136.6</v>
      </c>
      <c r="N65" s="817">
        <v>109136.6</v>
      </c>
      <c r="O65" s="975"/>
      <c r="P65" s="786">
        <f t="shared" si="1"/>
        <v>0.23771288942571384</v>
      </c>
      <c r="Q65" s="786">
        <f>(M65+M67+M69)/G65</f>
        <v>2.4520958985672697E-3</v>
      </c>
      <c r="R65" s="832" t="s">
        <v>650</v>
      </c>
      <c r="S65" s="378">
        <f t="shared" si="4"/>
        <v>0.76228711057428622</v>
      </c>
      <c r="T65" s="5">
        <f t="shared" si="5"/>
        <v>349974.39</v>
      </c>
    </row>
    <row r="66" spans="1:20" ht="66.75" customHeight="1" x14ac:dyDescent="0.25">
      <c r="A66" s="879"/>
      <c r="B66" s="890"/>
      <c r="C66" s="890"/>
      <c r="D66" s="913"/>
      <c r="E66" s="885"/>
      <c r="F66" s="883"/>
      <c r="G66" s="874"/>
      <c r="H66" s="905"/>
      <c r="I66" s="902"/>
      <c r="J66" s="792"/>
      <c r="K66" s="822"/>
      <c r="L66" s="820"/>
      <c r="M66" s="820"/>
      <c r="N66" s="818"/>
      <c r="O66" s="816"/>
      <c r="P66" s="814"/>
      <c r="Q66" s="831"/>
      <c r="R66" s="833"/>
      <c r="S66" s="378"/>
      <c r="T66" s="5"/>
    </row>
    <row r="67" spans="1:20" ht="409.6" customHeight="1" x14ac:dyDescent="0.25">
      <c r="A67" s="784"/>
      <c r="B67" s="890"/>
      <c r="C67" s="890"/>
      <c r="D67" s="913"/>
      <c r="E67" s="885"/>
      <c r="F67" s="850"/>
      <c r="G67" s="851"/>
      <c r="H67" s="795"/>
      <c r="I67" s="791"/>
      <c r="J67" s="823" t="s">
        <v>404</v>
      </c>
      <c r="K67" s="821" t="s">
        <v>405</v>
      </c>
      <c r="L67" s="819">
        <v>17087.400000000001</v>
      </c>
      <c r="M67" s="819">
        <v>17087.400000000001</v>
      </c>
      <c r="N67" s="817">
        <v>17087.400000000001</v>
      </c>
      <c r="O67" s="815"/>
      <c r="P67" s="786">
        <f t="shared" si="1"/>
        <v>1</v>
      </c>
      <c r="Q67" s="787"/>
      <c r="R67" s="812" t="s">
        <v>651</v>
      </c>
      <c r="S67" s="378"/>
      <c r="T67" s="5"/>
    </row>
    <row r="68" spans="1:20" ht="59.25" customHeight="1" x14ac:dyDescent="0.25">
      <c r="A68" s="784"/>
      <c r="B68" s="890"/>
      <c r="C68" s="890"/>
      <c r="D68" s="913"/>
      <c r="E68" s="885"/>
      <c r="F68" s="850"/>
      <c r="G68" s="851"/>
      <c r="H68" s="795"/>
      <c r="I68" s="791"/>
      <c r="J68" s="792"/>
      <c r="K68" s="822"/>
      <c r="L68" s="820"/>
      <c r="M68" s="820"/>
      <c r="N68" s="818"/>
      <c r="O68" s="816"/>
      <c r="P68" s="814"/>
      <c r="Q68" s="787"/>
      <c r="R68" s="813"/>
      <c r="S68" s="378"/>
      <c r="T68" s="5"/>
    </row>
    <row r="69" spans="1:20" ht="94.5" customHeight="1" x14ac:dyDescent="0.25">
      <c r="A69" s="785"/>
      <c r="B69" s="891"/>
      <c r="C69" s="891"/>
      <c r="D69" s="891"/>
      <c r="E69" s="792"/>
      <c r="F69" s="844"/>
      <c r="G69" s="847"/>
      <c r="H69" s="796"/>
      <c r="I69" s="792"/>
      <c r="J69" s="399" t="s">
        <v>419</v>
      </c>
      <c r="K69" s="442" t="s">
        <v>436</v>
      </c>
      <c r="L69" s="415">
        <v>3957.06</v>
      </c>
      <c r="M69" s="415">
        <v>3957.06</v>
      </c>
      <c r="N69" s="189">
        <v>3957.06</v>
      </c>
      <c r="O69" s="217"/>
      <c r="P69" s="440">
        <f t="shared" si="1"/>
        <v>1</v>
      </c>
      <c r="Q69" s="814"/>
      <c r="R69" s="441" t="s">
        <v>603</v>
      </c>
      <c r="S69" s="378"/>
      <c r="T69" s="5"/>
    </row>
    <row r="70" spans="1:20" ht="96" x14ac:dyDescent="0.25">
      <c r="A70" s="312">
        <v>16</v>
      </c>
      <c r="B70" s="196" t="s">
        <v>4</v>
      </c>
      <c r="C70" s="196" t="s">
        <v>188</v>
      </c>
      <c r="D70" s="711" t="s">
        <v>675</v>
      </c>
      <c r="E70" s="208" t="s">
        <v>55</v>
      </c>
      <c r="F70" s="201" t="s">
        <v>23</v>
      </c>
      <c r="G70" s="209">
        <v>168042284</v>
      </c>
      <c r="H70" s="559" t="s">
        <v>72</v>
      </c>
      <c r="I70" s="361" t="s">
        <v>373</v>
      </c>
      <c r="J70" s="401" t="s">
        <v>407</v>
      </c>
      <c r="K70" s="308" t="s">
        <v>306</v>
      </c>
      <c r="L70" s="210">
        <v>277298</v>
      </c>
      <c r="M70" s="340">
        <f t="shared" si="0"/>
        <v>277298</v>
      </c>
      <c r="N70" s="186"/>
      <c r="O70" s="187">
        <v>277298</v>
      </c>
      <c r="P70" s="183">
        <f t="shared" si="1"/>
        <v>1</v>
      </c>
      <c r="Q70" s="183">
        <f t="shared" si="6"/>
        <v>1.6501680017631754E-3</v>
      </c>
      <c r="R70" s="322" t="s">
        <v>604</v>
      </c>
      <c r="S70" s="378">
        <f t="shared" si="4"/>
        <v>0</v>
      </c>
      <c r="T70" s="5">
        <f t="shared" si="5"/>
        <v>0</v>
      </c>
    </row>
    <row r="71" spans="1:20" ht="162" customHeight="1" x14ac:dyDescent="0.25">
      <c r="A71" s="312">
        <v>17</v>
      </c>
      <c r="B71" s="196" t="s">
        <v>4</v>
      </c>
      <c r="C71" s="211" t="s">
        <v>189</v>
      </c>
      <c r="D71" s="211" t="s">
        <v>671</v>
      </c>
      <c r="E71" s="208" t="s">
        <v>466</v>
      </c>
      <c r="F71" s="212" t="s">
        <v>8</v>
      </c>
      <c r="G71" s="209">
        <v>44850000</v>
      </c>
      <c r="H71" s="559" t="s">
        <v>72</v>
      </c>
      <c r="I71" s="362" t="s">
        <v>165</v>
      </c>
      <c r="J71" s="213" t="s">
        <v>142</v>
      </c>
      <c r="K71" s="214" t="s">
        <v>307</v>
      </c>
      <c r="L71" s="215">
        <v>9250.01</v>
      </c>
      <c r="M71" s="185">
        <f t="shared" si="0"/>
        <v>8500.01</v>
      </c>
      <c r="N71" s="189">
        <v>8500.01</v>
      </c>
      <c r="O71" s="143">
        <v>0</v>
      </c>
      <c r="P71" s="183">
        <f t="shared" si="1"/>
        <v>0.9189190065740469</v>
      </c>
      <c r="Q71" s="183">
        <f t="shared" si="6"/>
        <v>1.8952084726867337E-4</v>
      </c>
      <c r="R71" s="670" t="s">
        <v>605</v>
      </c>
      <c r="S71" s="378">
        <f t="shared" si="4"/>
        <v>8.1080993425953055E-2</v>
      </c>
      <c r="T71" s="5">
        <f t="shared" si="5"/>
        <v>750</v>
      </c>
    </row>
    <row r="72" spans="1:20" ht="216.75" customHeight="1" x14ac:dyDescent="0.25">
      <c r="A72" s="313">
        <v>18</v>
      </c>
      <c r="B72" s="211" t="s">
        <v>4</v>
      </c>
      <c r="C72" s="211" t="s">
        <v>190</v>
      </c>
      <c r="D72" s="211" t="s">
        <v>671</v>
      </c>
      <c r="E72" s="208" t="s">
        <v>467</v>
      </c>
      <c r="F72" s="212" t="s">
        <v>8</v>
      </c>
      <c r="G72" s="209">
        <v>32000000</v>
      </c>
      <c r="H72" s="559" t="s">
        <v>72</v>
      </c>
      <c r="I72" s="362" t="s">
        <v>374</v>
      </c>
      <c r="J72" s="213" t="s">
        <v>142</v>
      </c>
      <c r="K72" s="216" t="s">
        <v>238</v>
      </c>
      <c r="L72" s="215">
        <v>25876.89</v>
      </c>
      <c r="M72" s="185">
        <f t="shared" si="0"/>
        <v>16023.96</v>
      </c>
      <c r="N72" s="189">
        <v>16023.96</v>
      </c>
      <c r="O72" s="217"/>
      <c r="P72" s="183">
        <f t="shared" si="1"/>
        <v>0.6192382469454405</v>
      </c>
      <c r="Q72" s="183">
        <f t="shared" si="6"/>
        <v>5.0074875000000001E-4</v>
      </c>
      <c r="R72" s="670" t="s">
        <v>606</v>
      </c>
      <c r="S72" s="378">
        <f t="shared" si="4"/>
        <v>0.3807617530545595</v>
      </c>
      <c r="T72" s="5">
        <f t="shared" si="5"/>
        <v>9852.93</v>
      </c>
    </row>
    <row r="73" spans="1:20" ht="351" customHeight="1" x14ac:dyDescent="0.25">
      <c r="A73" s="876">
        <v>19</v>
      </c>
      <c r="B73" s="889" t="s">
        <v>4</v>
      </c>
      <c r="C73" s="889" t="s">
        <v>191</v>
      </c>
      <c r="D73" s="912" t="s">
        <v>676</v>
      </c>
      <c r="E73" s="840" t="s">
        <v>202</v>
      </c>
      <c r="F73" s="882" t="s">
        <v>28</v>
      </c>
      <c r="G73" s="802">
        <v>144128467</v>
      </c>
      <c r="H73" s="797" t="s">
        <v>508</v>
      </c>
      <c r="I73" s="790" t="s">
        <v>203</v>
      </c>
      <c r="J73" s="184" t="s">
        <v>140</v>
      </c>
      <c r="K73" s="900" t="s">
        <v>412</v>
      </c>
      <c r="L73" s="411">
        <v>9222024</v>
      </c>
      <c r="M73" s="185">
        <f t="shared" si="0"/>
        <v>9222024</v>
      </c>
      <c r="N73" s="486">
        <v>9222024</v>
      </c>
      <c r="O73" s="187">
        <v>0</v>
      </c>
      <c r="P73" s="183">
        <f t="shared" si="1"/>
        <v>1</v>
      </c>
      <c r="Q73" s="786">
        <f>(M73+M74)/G73</f>
        <v>0.12796950098692161</v>
      </c>
      <c r="R73" s="723" t="s">
        <v>692</v>
      </c>
      <c r="S73" s="378">
        <f t="shared" si="4"/>
        <v>0</v>
      </c>
      <c r="T73" s="5">
        <f t="shared" si="5"/>
        <v>0</v>
      </c>
    </row>
    <row r="74" spans="1:20" ht="81" x14ac:dyDescent="0.25">
      <c r="A74" s="784"/>
      <c r="B74" s="890"/>
      <c r="C74" s="890"/>
      <c r="D74" s="913"/>
      <c r="E74" s="791"/>
      <c r="F74" s="850"/>
      <c r="G74" s="851"/>
      <c r="H74" s="798"/>
      <c r="I74" s="791"/>
      <c r="J74" s="398" t="s">
        <v>147</v>
      </c>
      <c r="K74" s="901"/>
      <c r="L74" s="411">
        <v>9222024</v>
      </c>
      <c r="M74" s="396">
        <v>9222024</v>
      </c>
      <c r="N74" s="390"/>
      <c r="O74" s="187">
        <v>9222024</v>
      </c>
      <c r="P74" s="397">
        <f t="shared" si="1"/>
        <v>1</v>
      </c>
      <c r="Q74" s="788"/>
      <c r="R74" s="561" t="s">
        <v>522</v>
      </c>
      <c r="S74" s="378"/>
      <c r="T74" s="5"/>
    </row>
    <row r="75" spans="1:20" ht="111" x14ac:dyDescent="0.25">
      <c r="A75" s="785"/>
      <c r="B75" s="891"/>
      <c r="C75" s="891"/>
      <c r="D75" s="891"/>
      <c r="E75" s="792"/>
      <c r="F75" s="844"/>
      <c r="G75" s="847"/>
      <c r="H75" s="799"/>
      <c r="I75" s="792"/>
      <c r="J75" s="410" t="s">
        <v>411</v>
      </c>
      <c r="K75" s="216" t="s">
        <v>413</v>
      </c>
      <c r="L75" s="411">
        <v>0</v>
      </c>
      <c r="M75" s="409">
        <v>0</v>
      </c>
      <c r="N75" s="390"/>
      <c r="O75" s="187">
        <v>0</v>
      </c>
      <c r="P75" s="408"/>
      <c r="Q75" s="408"/>
      <c r="R75" s="322" t="s">
        <v>607</v>
      </c>
      <c r="S75" s="378"/>
      <c r="T75" s="5"/>
    </row>
    <row r="76" spans="1:20" ht="75" customHeight="1" x14ac:dyDescent="0.25">
      <c r="A76" s="312">
        <v>20</v>
      </c>
      <c r="B76" s="196" t="s">
        <v>4</v>
      </c>
      <c r="C76" s="196" t="s">
        <v>192</v>
      </c>
      <c r="D76" s="711" t="s">
        <v>674</v>
      </c>
      <c r="E76" s="364" t="s">
        <v>150</v>
      </c>
      <c r="F76" s="206" t="s">
        <v>149</v>
      </c>
      <c r="G76" s="354">
        <v>23352645</v>
      </c>
      <c r="H76" s="559" t="s">
        <v>72</v>
      </c>
      <c r="I76" s="213" t="s">
        <v>166</v>
      </c>
      <c r="J76" s="237" t="s">
        <v>275</v>
      </c>
      <c r="K76" s="218" t="s">
        <v>239</v>
      </c>
      <c r="L76" s="185">
        <v>95544.63</v>
      </c>
      <c r="M76" s="185">
        <f t="shared" si="0"/>
        <v>0</v>
      </c>
      <c r="N76" s="207">
        <v>0</v>
      </c>
      <c r="O76" s="190"/>
      <c r="P76" s="183">
        <f t="shared" si="1"/>
        <v>0</v>
      </c>
      <c r="Q76" s="183">
        <f t="shared" si="6"/>
        <v>0</v>
      </c>
      <c r="R76" s="672" t="s">
        <v>608</v>
      </c>
      <c r="S76" s="378">
        <f t="shared" si="4"/>
        <v>1</v>
      </c>
      <c r="T76" s="5">
        <f t="shared" si="5"/>
        <v>95544.63</v>
      </c>
    </row>
    <row r="77" spans="1:20" ht="171" customHeight="1" x14ac:dyDescent="0.25">
      <c r="A77" s="312">
        <v>21</v>
      </c>
      <c r="B77" s="196" t="s">
        <v>4</v>
      </c>
      <c r="C77" s="196" t="s">
        <v>29</v>
      </c>
      <c r="D77" s="711" t="s">
        <v>674</v>
      </c>
      <c r="E77" s="219" t="s">
        <v>59</v>
      </c>
      <c r="F77" s="220" t="s">
        <v>16</v>
      </c>
      <c r="G77" s="209">
        <v>21907489</v>
      </c>
      <c r="H77" s="559" t="s">
        <v>72</v>
      </c>
      <c r="I77" s="129" t="s">
        <v>166</v>
      </c>
      <c r="J77" s="184" t="s">
        <v>30</v>
      </c>
      <c r="K77" s="191" t="s">
        <v>240</v>
      </c>
      <c r="L77" s="193">
        <v>15000</v>
      </c>
      <c r="M77" s="317">
        <f t="shared" si="0"/>
        <v>15000</v>
      </c>
      <c r="N77" s="345">
        <v>15000</v>
      </c>
      <c r="O77" s="234"/>
      <c r="P77" s="356">
        <f>M77/L77</f>
        <v>1</v>
      </c>
      <c r="Q77" s="356">
        <f>M77/G77</f>
        <v>6.8469736536213709E-4</v>
      </c>
      <c r="R77" s="339" t="s">
        <v>609</v>
      </c>
      <c r="S77" s="378">
        <f t="shared" si="4"/>
        <v>0</v>
      </c>
      <c r="T77" s="5">
        <f t="shared" si="5"/>
        <v>0</v>
      </c>
    </row>
    <row r="78" spans="1:20" ht="45" x14ac:dyDescent="0.25">
      <c r="A78" s="919">
        <v>22</v>
      </c>
      <c r="B78" s="909" t="s">
        <v>4</v>
      </c>
      <c r="C78" s="911" t="s">
        <v>161</v>
      </c>
      <c r="D78" s="914" t="s">
        <v>677</v>
      </c>
      <c r="E78" s="910" t="s">
        <v>204</v>
      </c>
      <c r="F78" s="908" t="s">
        <v>10</v>
      </c>
      <c r="G78" s="802">
        <v>2279938.87</v>
      </c>
      <c r="H78" s="800" t="s">
        <v>505</v>
      </c>
      <c r="I78" s="789" t="s">
        <v>276</v>
      </c>
      <c r="J78" s="184" t="s">
        <v>140</v>
      </c>
      <c r="K78" s="810" t="s">
        <v>253</v>
      </c>
      <c r="L78" s="193">
        <v>82379</v>
      </c>
      <c r="M78" s="185">
        <f t="shared" si="0"/>
        <v>82379</v>
      </c>
      <c r="N78" s="345">
        <v>82379</v>
      </c>
      <c r="O78" s="143"/>
      <c r="P78" s="183">
        <f t="shared" si="1"/>
        <v>1</v>
      </c>
      <c r="Q78" s="786">
        <f>(M78+M79)/G78</f>
        <v>4.2461226164366414E-2</v>
      </c>
      <c r="R78" s="670" t="s">
        <v>610</v>
      </c>
      <c r="S78" s="378">
        <f t="shared" si="4"/>
        <v>0</v>
      </c>
      <c r="T78" s="5">
        <f t="shared" si="5"/>
        <v>0</v>
      </c>
    </row>
    <row r="79" spans="1:20" ht="87" x14ac:dyDescent="0.25">
      <c r="A79" s="919"/>
      <c r="B79" s="909"/>
      <c r="C79" s="909"/>
      <c r="D79" s="792"/>
      <c r="E79" s="910"/>
      <c r="F79" s="908"/>
      <c r="G79" s="803"/>
      <c r="H79" s="799"/>
      <c r="I79" s="789"/>
      <c r="J79" s="184" t="s">
        <v>154</v>
      </c>
      <c r="K79" s="811"/>
      <c r="L79" s="193">
        <v>82379</v>
      </c>
      <c r="M79" s="185">
        <f t="shared" si="0"/>
        <v>14430</v>
      </c>
      <c r="N79" s="345">
        <v>14430</v>
      </c>
      <c r="O79" s="143"/>
      <c r="P79" s="183">
        <f t="shared" si="1"/>
        <v>0.17516600104395538</v>
      </c>
      <c r="Q79" s="788"/>
      <c r="R79" s="670" t="s">
        <v>611</v>
      </c>
      <c r="S79" s="378">
        <f t="shared" si="4"/>
        <v>0.82483399895604459</v>
      </c>
      <c r="T79" s="5">
        <f t="shared" si="5"/>
        <v>67949</v>
      </c>
    </row>
    <row r="80" spans="1:20" ht="45" x14ac:dyDescent="0.25">
      <c r="A80" s="919">
        <v>23</v>
      </c>
      <c r="B80" s="909" t="s">
        <v>4</v>
      </c>
      <c r="C80" s="909" t="s">
        <v>162</v>
      </c>
      <c r="D80" s="914" t="s">
        <v>677</v>
      </c>
      <c r="E80" s="910" t="s">
        <v>205</v>
      </c>
      <c r="F80" s="908" t="s">
        <v>10</v>
      </c>
      <c r="G80" s="802">
        <v>593179</v>
      </c>
      <c r="H80" s="800" t="s">
        <v>505</v>
      </c>
      <c r="I80" s="789" t="s">
        <v>276</v>
      </c>
      <c r="J80" s="326" t="s">
        <v>140</v>
      </c>
      <c r="K80" s="810" t="s">
        <v>229</v>
      </c>
      <c r="L80" s="193">
        <v>12000</v>
      </c>
      <c r="M80" s="327">
        <f t="shared" si="0"/>
        <v>12000</v>
      </c>
      <c r="N80" s="345">
        <v>12000</v>
      </c>
      <c r="O80" s="143"/>
      <c r="P80" s="332">
        <f t="shared" si="1"/>
        <v>1</v>
      </c>
      <c r="Q80" s="786">
        <f>(M80+M81)/G80</f>
        <v>2.2531141527262429E-2</v>
      </c>
      <c r="R80" s="672" t="s">
        <v>612</v>
      </c>
      <c r="S80" s="378">
        <f t="shared" si="4"/>
        <v>0</v>
      </c>
      <c r="T80" s="5">
        <f t="shared" si="5"/>
        <v>0</v>
      </c>
    </row>
    <row r="81" spans="1:20" ht="87" x14ac:dyDescent="0.25">
      <c r="A81" s="919"/>
      <c r="B81" s="909"/>
      <c r="C81" s="909"/>
      <c r="D81" s="792"/>
      <c r="E81" s="910"/>
      <c r="F81" s="908"/>
      <c r="G81" s="803"/>
      <c r="H81" s="799"/>
      <c r="I81" s="789"/>
      <c r="J81" s="326" t="s">
        <v>154</v>
      </c>
      <c r="K81" s="811"/>
      <c r="L81" s="193">
        <v>12000</v>
      </c>
      <c r="M81" s="327">
        <f t="shared" si="0"/>
        <v>1365</v>
      </c>
      <c r="N81" s="345">
        <v>1365</v>
      </c>
      <c r="O81" s="143"/>
      <c r="P81" s="332">
        <f t="shared" si="1"/>
        <v>0.11375</v>
      </c>
      <c r="Q81" s="788"/>
      <c r="R81" s="672" t="s">
        <v>613</v>
      </c>
      <c r="S81" s="378">
        <f t="shared" si="4"/>
        <v>0.88624999999999998</v>
      </c>
      <c r="T81" s="5">
        <f t="shared" si="5"/>
        <v>10635</v>
      </c>
    </row>
    <row r="82" spans="1:20" ht="141" x14ac:dyDescent="0.25">
      <c r="A82" s="876">
        <v>24</v>
      </c>
      <c r="B82" s="922" t="s">
        <v>4</v>
      </c>
      <c r="C82" s="922" t="s">
        <v>340</v>
      </c>
      <c r="D82" s="914" t="s">
        <v>670</v>
      </c>
      <c r="E82" s="924" t="s">
        <v>437</v>
      </c>
      <c r="F82" s="920" t="s">
        <v>8</v>
      </c>
      <c r="G82" s="873">
        <v>4012156.19</v>
      </c>
      <c r="H82" s="794" t="s">
        <v>509</v>
      </c>
      <c r="I82" s="790" t="s">
        <v>375</v>
      </c>
      <c r="J82" s="336" t="s">
        <v>142</v>
      </c>
      <c r="K82" s="444" t="s">
        <v>343</v>
      </c>
      <c r="L82" s="337">
        <v>152732.25</v>
      </c>
      <c r="M82" s="338">
        <v>152732.25</v>
      </c>
      <c r="N82" s="257">
        <v>152732.25</v>
      </c>
      <c r="O82" s="334"/>
      <c r="P82" s="332">
        <f t="shared" si="1"/>
        <v>1</v>
      </c>
      <c r="Q82" s="325">
        <f>M82/G82</f>
        <v>3.8067373942388821E-2</v>
      </c>
      <c r="R82" s="673" t="s">
        <v>614</v>
      </c>
      <c r="S82" s="378">
        <f t="shared" si="4"/>
        <v>0</v>
      </c>
      <c r="T82" s="5">
        <f t="shared" si="5"/>
        <v>0</v>
      </c>
    </row>
    <row r="83" spans="1:20" ht="106.5" customHeight="1" x14ac:dyDescent="0.25">
      <c r="A83" s="785"/>
      <c r="B83" s="923"/>
      <c r="C83" s="923"/>
      <c r="D83" s="792"/>
      <c r="E83" s="925"/>
      <c r="F83" s="921"/>
      <c r="G83" s="847"/>
      <c r="H83" s="796"/>
      <c r="I83" s="793"/>
      <c r="J83" s="413" t="s">
        <v>142</v>
      </c>
      <c r="K83" s="414" t="s">
        <v>414</v>
      </c>
      <c r="L83" s="337">
        <v>1141.9000000000001</v>
      </c>
      <c r="M83" s="338">
        <v>1141.9000000000001</v>
      </c>
      <c r="N83" s="257">
        <v>1141.9000000000001</v>
      </c>
      <c r="O83" s="334"/>
      <c r="P83" s="332">
        <f t="shared" si="1"/>
        <v>1</v>
      </c>
      <c r="Q83" s="412">
        <f>M83/G82</f>
        <v>2.8461005651926033E-4</v>
      </c>
      <c r="R83" s="673" t="s">
        <v>615</v>
      </c>
      <c r="S83" s="378">
        <f t="shared" si="4"/>
        <v>0</v>
      </c>
      <c r="T83" s="5">
        <f t="shared" si="5"/>
        <v>0</v>
      </c>
    </row>
    <row r="84" spans="1:20" ht="192" x14ac:dyDescent="0.25">
      <c r="A84" s="324">
        <v>25</v>
      </c>
      <c r="B84" s="329" t="s">
        <v>4</v>
      </c>
      <c r="C84" s="567" t="s">
        <v>344</v>
      </c>
      <c r="D84" s="712" t="s">
        <v>674</v>
      </c>
      <c r="E84" s="365" t="s">
        <v>386</v>
      </c>
      <c r="F84" s="333" t="s">
        <v>28</v>
      </c>
      <c r="G84" s="328">
        <v>34371616</v>
      </c>
      <c r="H84" s="571" t="s">
        <v>72</v>
      </c>
      <c r="I84" s="214" t="s">
        <v>166</v>
      </c>
      <c r="J84" s="336" t="s">
        <v>342</v>
      </c>
      <c r="K84" s="352" t="s">
        <v>341</v>
      </c>
      <c r="L84" s="338">
        <v>75625</v>
      </c>
      <c r="M84" s="338">
        <v>75625</v>
      </c>
      <c r="N84" s="330"/>
      <c r="O84" s="331">
        <v>75625</v>
      </c>
      <c r="P84" s="332">
        <f>M84/L84</f>
        <v>1</v>
      </c>
      <c r="Q84" s="325">
        <f>M84/G84</f>
        <v>2.2002165973226281E-3</v>
      </c>
      <c r="R84" s="673" t="s">
        <v>616</v>
      </c>
      <c r="S84" s="378">
        <f t="shared" si="4"/>
        <v>0</v>
      </c>
      <c r="T84" s="5">
        <f t="shared" si="5"/>
        <v>0</v>
      </c>
    </row>
    <row r="85" spans="1:20" ht="224.25" customHeight="1" x14ac:dyDescent="0.25">
      <c r="A85" s="926">
        <v>26</v>
      </c>
      <c r="B85" s="927" t="s">
        <v>4</v>
      </c>
      <c r="C85" s="927" t="s">
        <v>345</v>
      </c>
      <c r="D85" s="914" t="s">
        <v>678</v>
      </c>
      <c r="E85" s="892" t="s">
        <v>468</v>
      </c>
      <c r="F85" s="894" t="s">
        <v>8</v>
      </c>
      <c r="G85" s="873">
        <v>40000000</v>
      </c>
      <c r="H85" s="794" t="s">
        <v>510</v>
      </c>
      <c r="I85" s="790" t="s">
        <v>376</v>
      </c>
      <c r="J85" s="898" t="s">
        <v>151</v>
      </c>
      <c r="K85" s="352" t="s">
        <v>360</v>
      </c>
      <c r="L85" s="338">
        <v>106552.6</v>
      </c>
      <c r="M85" s="338">
        <v>106552.6</v>
      </c>
      <c r="N85" s="403">
        <v>106552.6</v>
      </c>
      <c r="O85" s="391"/>
      <c r="P85" s="332">
        <f>M85/L85</f>
        <v>1</v>
      </c>
      <c r="Q85" s="786">
        <f>(M85+M86+M87+M88+M89+M90)/G85</f>
        <v>5.0362121250000003E-2</v>
      </c>
      <c r="R85" s="673" t="s">
        <v>617</v>
      </c>
      <c r="S85" s="378">
        <f t="shared" si="4"/>
        <v>0</v>
      </c>
      <c r="T85" s="5">
        <f t="shared" si="5"/>
        <v>0</v>
      </c>
    </row>
    <row r="86" spans="1:20" ht="228" x14ac:dyDescent="0.25">
      <c r="A86" s="879"/>
      <c r="B86" s="862"/>
      <c r="C86" s="931"/>
      <c r="D86" s="791"/>
      <c r="E86" s="893"/>
      <c r="F86" s="895"/>
      <c r="G86" s="874"/>
      <c r="H86" s="795"/>
      <c r="I86" s="896"/>
      <c r="J86" s="899"/>
      <c r="K86" s="352" t="s">
        <v>360</v>
      </c>
      <c r="L86" s="342">
        <v>29253.88</v>
      </c>
      <c r="M86" s="342">
        <v>29253.88</v>
      </c>
      <c r="N86" s="395">
        <v>29253.88</v>
      </c>
      <c r="O86" s="392"/>
      <c r="P86" s="332">
        <f>M86/L86</f>
        <v>1</v>
      </c>
      <c r="Q86" s="831"/>
      <c r="R86" s="673" t="s">
        <v>618</v>
      </c>
      <c r="S86" s="378">
        <f t="shared" si="4"/>
        <v>0</v>
      </c>
      <c r="T86" s="5">
        <f t="shared" si="5"/>
        <v>0</v>
      </c>
    </row>
    <row r="87" spans="1:20" ht="279" customHeight="1" x14ac:dyDescent="0.25">
      <c r="A87" s="879"/>
      <c r="B87" s="862"/>
      <c r="C87" s="931"/>
      <c r="D87" s="791"/>
      <c r="E87" s="893"/>
      <c r="F87" s="895"/>
      <c r="G87" s="874"/>
      <c r="H87" s="795"/>
      <c r="I87" s="896"/>
      <c r="J87" s="899"/>
      <c r="K87" s="352" t="s">
        <v>361</v>
      </c>
      <c r="L87" s="342">
        <v>593135.94999999995</v>
      </c>
      <c r="M87" s="342">
        <v>593135.94999999995</v>
      </c>
      <c r="N87" s="395">
        <v>593135.94999999995</v>
      </c>
      <c r="O87" s="392"/>
      <c r="P87" s="332">
        <f>M87/L87</f>
        <v>1</v>
      </c>
      <c r="Q87" s="831"/>
      <c r="R87" s="673" t="s">
        <v>619</v>
      </c>
      <c r="S87" s="378">
        <f t="shared" si="4"/>
        <v>0</v>
      </c>
      <c r="T87" s="5">
        <f t="shared" si="5"/>
        <v>0</v>
      </c>
    </row>
    <row r="88" spans="1:20" ht="271.5" customHeight="1" x14ac:dyDescent="0.25">
      <c r="A88" s="879"/>
      <c r="B88" s="862"/>
      <c r="C88" s="931"/>
      <c r="D88" s="791"/>
      <c r="E88" s="893"/>
      <c r="F88" s="895"/>
      <c r="G88" s="874"/>
      <c r="H88" s="795"/>
      <c r="I88" s="896"/>
      <c r="J88" s="899"/>
      <c r="K88" s="352" t="s">
        <v>360</v>
      </c>
      <c r="L88" s="342">
        <v>71182.179999999993</v>
      </c>
      <c r="M88" s="342">
        <v>71182.179999999993</v>
      </c>
      <c r="N88" s="395">
        <v>71182.179999999993</v>
      </c>
      <c r="O88" s="392"/>
      <c r="P88" s="332">
        <f>M88/L88</f>
        <v>1</v>
      </c>
      <c r="Q88" s="831"/>
      <c r="R88" s="673" t="s">
        <v>620</v>
      </c>
      <c r="S88" s="378">
        <f t="shared" si="4"/>
        <v>0</v>
      </c>
      <c r="T88" s="5">
        <f t="shared" si="5"/>
        <v>0</v>
      </c>
    </row>
    <row r="89" spans="1:20" ht="227.25" customHeight="1" x14ac:dyDescent="0.25">
      <c r="A89" s="879"/>
      <c r="B89" s="862"/>
      <c r="C89" s="931"/>
      <c r="D89" s="791"/>
      <c r="E89" s="893"/>
      <c r="F89" s="895"/>
      <c r="G89" s="874"/>
      <c r="H89" s="795"/>
      <c r="I89" s="896"/>
      <c r="J89" s="899"/>
      <c r="K89" s="353" t="s">
        <v>360</v>
      </c>
      <c r="L89" s="344">
        <v>482088.81</v>
      </c>
      <c r="M89" s="344">
        <v>482088.81</v>
      </c>
      <c r="N89" s="395">
        <v>482088.81</v>
      </c>
      <c r="O89" s="392"/>
      <c r="P89" s="343">
        <f t="shared" ref="P89:P110" si="7">M89/L89</f>
        <v>1</v>
      </c>
      <c r="Q89" s="831"/>
      <c r="R89" s="673" t="s">
        <v>621</v>
      </c>
      <c r="S89" s="378">
        <f t="shared" si="4"/>
        <v>0</v>
      </c>
      <c r="T89" s="5">
        <f t="shared" si="5"/>
        <v>0</v>
      </c>
    </row>
    <row r="90" spans="1:20" ht="168" x14ac:dyDescent="0.25">
      <c r="A90" s="784"/>
      <c r="B90" s="791"/>
      <c r="C90" s="791"/>
      <c r="D90" s="791"/>
      <c r="E90" s="791"/>
      <c r="F90" s="791"/>
      <c r="G90" s="851"/>
      <c r="H90" s="795"/>
      <c r="I90" s="896"/>
      <c r="J90" s="389"/>
      <c r="K90" s="394" t="s">
        <v>402</v>
      </c>
      <c r="L90" s="344">
        <v>732271.43</v>
      </c>
      <c r="M90" s="344">
        <v>732271.43</v>
      </c>
      <c r="N90" s="404">
        <v>732271.43</v>
      </c>
      <c r="O90" s="393"/>
      <c r="P90" s="388">
        <f t="shared" si="7"/>
        <v>1</v>
      </c>
      <c r="Q90" s="814"/>
      <c r="R90" s="673" t="s">
        <v>622</v>
      </c>
      <c r="S90" s="378">
        <f t="shared" si="4"/>
        <v>0</v>
      </c>
      <c r="T90" s="5">
        <f t="shared" si="5"/>
        <v>0</v>
      </c>
    </row>
    <row r="91" spans="1:20" ht="69" customHeight="1" x14ac:dyDescent="0.25">
      <c r="A91" s="784"/>
      <c r="B91" s="791"/>
      <c r="C91" s="791"/>
      <c r="D91" s="791"/>
      <c r="E91" s="791"/>
      <c r="F91" s="791"/>
      <c r="G91" s="851"/>
      <c r="H91" s="795"/>
      <c r="I91" s="896"/>
      <c r="J91" s="550" t="s">
        <v>411</v>
      </c>
      <c r="K91" s="552" t="s">
        <v>489</v>
      </c>
      <c r="L91" s="344">
        <v>0</v>
      </c>
      <c r="M91" s="344">
        <v>0</v>
      </c>
      <c r="N91" s="481">
        <v>0</v>
      </c>
      <c r="O91" s="393">
        <v>0</v>
      </c>
      <c r="P91" s="548">
        <v>0</v>
      </c>
      <c r="Q91" s="549"/>
      <c r="R91" s="551" t="s">
        <v>623</v>
      </c>
      <c r="S91" s="378" t="e">
        <f t="shared" si="4"/>
        <v>#DIV/0!</v>
      </c>
      <c r="T91" s="5">
        <f t="shared" si="5"/>
        <v>0</v>
      </c>
    </row>
    <row r="92" spans="1:20" ht="69.75" customHeight="1" x14ac:dyDescent="0.25">
      <c r="A92" s="785"/>
      <c r="B92" s="792"/>
      <c r="C92" s="792"/>
      <c r="D92" s="792"/>
      <c r="E92" s="792"/>
      <c r="F92" s="792"/>
      <c r="G92" s="847"/>
      <c r="H92" s="796"/>
      <c r="I92" s="897"/>
      <c r="J92" s="480" t="s">
        <v>411</v>
      </c>
      <c r="K92" s="482" t="s">
        <v>452</v>
      </c>
      <c r="L92" s="344">
        <v>0</v>
      </c>
      <c r="M92" s="344">
        <v>0</v>
      </c>
      <c r="N92" s="481">
        <v>0</v>
      </c>
      <c r="O92" s="393">
        <v>0</v>
      </c>
      <c r="P92" s="478">
        <v>0</v>
      </c>
      <c r="Q92" s="479"/>
      <c r="R92" s="673" t="s">
        <v>624</v>
      </c>
      <c r="S92" s="378" t="e">
        <f t="shared" si="4"/>
        <v>#DIV/0!</v>
      </c>
      <c r="T92" s="5">
        <f t="shared" si="5"/>
        <v>0</v>
      </c>
    </row>
    <row r="93" spans="1:20" ht="168" x14ac:dyDescent="0.25">
      <c r="A93" s="928">
        <v>27</v>
      </c>
      <c r="B93" s="929" t="s">
        <v>4</v>
      </c>
      <c r="C93" s="929" t="s">
        <v>348</v>
      </c>
      <c r="D93" s="912" t="s">
        <v>678</v>
      </c>
      <c r="E93" s="932" t="s">
        <v>469</v>
      </c>
      <c r="F93" s="894" t="s">
        <v>8</v>
      </c>
      <c r="G93" s="873">
        <v>36420736.979999997</v>
      </c>
      <c r="H93" s="794" t="s">
        <v>72</v>
      </c>
      <c r="I93" s="790" t="s">
        <v>203</v>
      </c>
      <c r="J93" s="351" t="s">
        <v>151</v>
      </c>
      <c r="K93" s="355" t="s">
        <v>363</v>
      </c>
      <c r="L93" s="210">
        <v>20570</v>
      </c>
      <c r="M93" s="210">
        <f>N93+O93</f>
        <v>2762.5</v>
      </c>
      <c r="N93" s="192">
        <v>2762.5</v>
      </c>
      <c r="O93" s="190"/>
      <c r="P93" s="332">
        <f t="shared" si="7"/>
        <v>0.13429752066115702</v>
      </c>
      <c r="Q93" s="332">
        <f>M93/G93</f>
        <v>7.584964580801847E-5</v>
      </c>
      <c r="R93" s="672" t="s">
        <v>625</v>
      </c>
      <c r="S93" s="378">
        <f t="shared" si="4"/>
        <v>0.86570247933884292</v>
      </c>
      <c r="T93" s="5">
        <f t="shared" si="5"/>
        <v>17807.5</v>
      </c>
    </row>
    <row r="94" spans="1:20" ht="139.5" customHeight="1" x14ac:dyDescent="0.25">
      <c r="A94" s="785"/>
      <c r="B94" s="891"/>
      <c r="C94" s="891"/>
      <c r="D94" s="891"/>
      <c r="E94" s="891"/>
      <c r="F94" s="792"/>
      <c r="G94" s="847"/>
      <c r="H94" s="796"/>
      <c r="I94" s="792"/>
      <c r="J94" s="669" t="s">
        <v>571</v>
      </c>
      <c r="K94" s="521" t="s">
        <v>470</v>
      </c>
      <c r="L94" s="210">
        <v>5932670.2699999996</v>
      </c>
      <c r="M94" s="210">
        <f>N94+O94</f>
        <v>5932670.2699999996</v>
      </c>
      <c r="N94" s="192">
        <v>5932670.2699999996</v>
      </c>
      <c r="O94" s="190"/>
      <c r="P94" s="332">
        <f t="shared" si="7"/>
        <v>1</v>
      </c>
      <c r="Q94" s="332">
        <f>M94/G93</f>
        <v>0.16289264748425747</v>
      </c>
      <c r="R94" s="672" t="s">
        <v>634</v>
      </c>
      <c r="S94" s="378"/>
      <c r="T94" s="5"/>
    </row>
    <row r="95" spans="1:20" ht="117" customHeight="1" x14ac:dyDescent="0.25">
      <c r="A95" s="928">
        <v>28</v>
      </c>
      <c r="B95" s="929" t="s">
        <v>4</v>
      </c>
      <c r="C95" s="875" t="s">
        <v>359</v>
      </c>
      <c r="D95" s="914" t="s">
        <v>678</v>
      </c>
      <c r="E95" s="930" t="s">
        <v>415</v>
      </c>
      <c r="F95" s="894" t="s">
        <v>8</v>
      </c>
      <c r="G95" s="873">
        <v>135462141.78</v>
      </c>
      <c r="H95" s="794" t="s">
        <v>72</v>
      </c>
      <c r="I95" s="790" t="s">
        <v>203</v>
      </c>
      <c r="J95" s="801" t="s">
        <v>495</v>
      </c>
      <c r="K95" s="363" t="s">
        <v>370</v>
      </c>
      <c r="L95" s="210">
        <v>344617.16</v>
      </c>
      <c r="M95" s="210">
        <v>344617.16</v>
      </c>
      <c r="N95" s="192">
        <v>344617.16</v>
      </c>
      <c r="O95" s="190"/>
      <c r="P95" s="332">
        <f t="shared" si="7"/>
        <v>1</v>
      </c>
      <c r="Q95" s="786">
        <f>(M95+M96)/G95</f>
        <v>1.5679430223755616E-2</v>
      </c>
      <c r="R95" s="672" t="s">
        <v>626</v>
      </c>
      <c r="S95" s="378">
        <f t="shared" si="4"/>
        <v>0</v>
      </c>
      <c r="T95" s="5">
        <f t="shared" si="5"/>
        <v>0</v>
      </c>
    </row>
    <row r="96" spans="1:20" ht="157.5" customHeight="1" x14ac:dyDescent="0.25">
      <c r="A96" s="784"/>
      <c r="B96" s="913"/>
      <c r="C96" s="791"/>
      <c r="D96" s="791"/>
      <c r="E96" s="791"/>
      <c r="F96" s="791"/>
      <c r="G96" s="851"/>
      <c r="H96" s="795"/>
      <c r="I96" s="791"/>
      <c r="J96" s="791"/>
      <c r="K96" s="420" t="s">
        <v>406</v>
      </c>
      <c r="L96" s="421">
        <v>1779352.04</v>
      </c>
      <c r="M96" s="421">
        <v>1779352.04</v>
      </c>
      <c r="N96" s="405">
        <v>1779352.04</v>
      </c>
      <c r="O96" s="422"/>
      <c r="P96" s="419">
        <f t="shared" si="7"/>
        <v>1</v>
      </c>
      <c r="Q96" s="787"/>
      <c r="R96" s="674" t="s">
        <v>627</v>
      </c>
      <c r="S96" s="400">
        <f t="shared" si="4"/>
        <v>0</v>
      </c>
      <c r="T96" s="37">
        <f t="shared" si="5"/>
        <v>0</v>
      </c>
    </row>
    <row r="97" spans="1:20" ht="153" customHeight="1" x14ac:dyDescent="0.25">
      <c r="A97" s="784"/>
      <c r="B97" s="913"/>
      <c r="C97" s="791"/>
      <c r="D97" s="791"/>
      <c r="E97" s="791"/>
      <c r="F97" s="791"/>
      <c r="G97" s="851"/>
      <c r="H97" s="795"/>
      <c r="I97" s="791"/>
      <c r="J97" s="522" t="s">
        <v>139</v>
      </c>
      <c r="K97" s="545" t="s">
        <v>479</v>
      </c>
      <c r="L97" s="456">
        <v>23435162.289999999</v>
      </c>
      <c r="M97" s="456">
        <f>SUM(N97+O97)</f>
        <v>23435162.289999999</v>
      </c>
      <c r="N97" s="436">
        <v>19367902.710000001</v>
      </c>
      <c r="O97" s="424">
        <v>4067259.58</v>
      </c>
      <c r="P97" s="425">
        <f t="shared" si="7"/>
        <v>1</v>
      </c>
      <c r="Q97" s="547">
        <f>M97/G95</f>
        <v>0.17300156325639929</v>
      </c>
      <c r="R97" s="675" t="s">
        <v>635</v>
      </c>
      <c r="S97" s="400">
        <f t="shared" si="4"/>
        <v>0</v>
      </c>
      <c r="T97" s="37">
        <f t="shared" si="5"/>
        <v>0</v>
      </c>
    </row>
    <row r="98" spans="1:20" ht="129" customHeight="1" x14ac:dyDescent="0.25">
      <c r="A98" s="785"/>
      <c r="B98" s="891"/>
      <c r="C98" s="792"/>
      <c r="D98" s="792"/>
      <c r="E98" s="792"/>
      <c r="F98" s="792"/>
      <c r="G98" s="847"/>
      <c r="H98" s="796"/>
      <c r="I98" s="792"/>
      <c r="J98" s="522" t="s">
        <v>411</v>
      </c>
      <c r="K98" s="519" t="s">
        <v>461</v>
      </c>
      <c r="L98" s="456">
        <v>0</v>
      </c>
      <c r="M98" s="456">
        <v>0</v>
      </c>
      <c r="N98" s="436">
        <v>0</v>
      </c>
      <c r="O98" s="424"/>
      <c r="P98" s="425">
        <v>0</v>
      </c>
      <c r="Q98" s="4"/>
      <c r="R98" s="675" t="s">
        <v>628</v>
      </c>
      <c r="S98" s="400" t="e">
        <f t="shared" si="4"/>
        <v>#DIV/0!</v>
      </c>
      <c r="T98" s="37">
        <f t="shared" si="5"/>
        <v>0</v>
      </c>
    </row>
    <row r="99" spans="1:20" ht="104.25" customHeight="1" x14ac:dyDescent="0.25">
      <c r="A99" s="423">
        <v>29</v>
      </c>
      <c r="B99" s="11" t="s">
        <v>4</v>
      </c>
      <c r="C99" s="437" t="s">
        <v>431</v>
      </c>
      <c r="D99" s="437" t="s">
        <v>677</v>
      </c>
      <c r="E99" s="454" t="s">
        <v>432</v>
      </c>
      <c r="F99" s="438" t="s">
        <v>427</v>
      </c>
      <c r="G99" s="439">
        <v>1749549.32</v>
      </c>
      <c r="H99" s="570" t="s">
        <v>526</v>
      </c>
      <c r="I99" s="446" t="s">
        <v>203</v>
      </c>
      <c r="J99" s="446" t="s">
        <v>433</v>
      </c>
      <c r="K99" s="523" t="s">
        <v>471</v>
      </c>
      <c r="L99" s="445">
        <v>40274.5</v>
      </c>
      <c r="M99" s="445">
        <v>40274.5</v>
      </c>
      <c r="N99" s="435">
        <v>40274.5</v>
      </c>
      <c r="O99" s="424"/>
      <c r="P99" s="425">
        <f t="shared" si="7"/>
        <v>1</v>
      </c>
      <c r="Q99" s="542">
        <f>M99/G99</f>
        <v>2.3019928355034882E-2</v>
      </c>
      <c r="R99" s="672" t="s">
        <v>629</v>
      </c>
      <c r="S99" s="400">
        <f t="shared" si="4"/>
        <v>0</v>
      </c>
      <c r="T99" s="37">
        <f t="shared" si="5"/>
        <v>0</v>
      </c>
    </row>
    <row r="100" spans="1:20" ht="75" customHeight="1" x14ac:dyDescent="0.25">
      <c r="A100" s="423">
        <v>30</v>
      </c>
      <c r="B100" s="11" t="s">
        <v>4</v>
      </c>
      <c r="C100" s="510" t="s">
        <v>457</v>
      </c>
      <c r="D100" s="437" t="s">
        <v>675</v>
      </c>
      <c r="E100" s="511" t="s">
        <v>458</v>
      </c>
      <c r="F100" s="512" t="s">
        <v>23</v>
      </c>
      <c r="G100" s="439">
        <v>371369</v>
      </c>
      <c r="H100" s="570" t="s">
        <v>527</v>
      </c>
      <c r="I100" s="509" t="s">
        <v>528</v>
      </c>
      <c r="J100" s="513" t="s">
        <v>429</v>
      </c>
      <c r="K100" s="514" t="s">
        <v>459</v>
      </c>
      <c r="L100" s="515" t="s">
        <v>460</v>
      </c>
      <c r="M100" s="456"/>
      <c r="N100" s="436"/>
      <c r="O100" s="424"/>
      <c r="P100" s="425"/>
      <c r="Q100" s="542"/>
      <c r="R100" s="563" t="s">
        <v>523</v>
      </c>
      <c r="S100" s="400"/>
      <c r="T100" s="37"/>
    </row>
    <row r="101" spans="1:20" ht="99" customHeight="1" x14ac:dyDescent="0.25">
      <c r="A101" s="423">
        <v>31</v>
      </c>
      <c r="B101" s="11" t="s">
        <v>4</v>
      </c>
      <c r="C101" s="437" t="s">
        <v>476</v>
      </c>
      <c r="D101" s="510" t="s">
        <v>671</v>
      </c>
      <c r="E101" s="555" t="s">
        <v>496</v>
      </c>
      <c r="F101" s="541" t="s">
        <v>8</v>
      </c>
      <c r="G101" s="439">
        <v>99892339.069999993</v>
      </c>
      <c r="H101" s="570" t="s">
        <v>72</v>
      </c>
      <c r="I101" s="540" t="s">
        <v>165</v>
      </c>
      <c r="J101" s="540" t="s">
        <v>497</v>
      </c>
      <c r="K101" s="557" t="s">
        <v>498</v>
      </c>
      <c r="L101" s="515">
        <v>0</v>
      </c>
      <c r="M101" s="456">
        <v>0</v>
      </c>
      <c r="N101" s="556">
        <v>0</v>
      </c>
      <c r="O101" s="424">
        <v>0</v>
      </c>
      <c r="P101" s="425">
        <v>0</v>
      </c>
      <c r="Q101" s="542"/>
      <c r="R101" s="563" t="s">
        <v>524</v>
      </c>
      <c r="S101" s="400"/>
      <c r="T101" s="37"/>
    </row>
    <row r="102" spans="1:20" ht="75" customHeight="1" x14ac:dyDescent="0.25">
      <c r="A102" s="423">
        <v>32</v>
      </c>
      <c r="B102" s="11" t="s">
        <v>4</v>
      </c>
      <c r="C102" s="437" t="s">
        <v>490</v>
      </c>
      <c r="D102" s="510" t="s">
        <v>674</v>
      </c>
      <c r="E102" s="11" t="s">
        <v>493</v>
      </c>
      <c r="F102" s="554" t="s">
        <v>491</v>
      </c>
      <c r="G102" s="439">
        <v>10453725</v>
      </c>
      <c r="H102" s="570" t="s">
        <v>72</v>
      </c>
      <c r="I102" s="553" t="s">
        <v>166</v>
      </c>
      <c r="J102" s="553" t="s">
        <v>429</v>
      </c>
      <c r="K102" s="554" t="s">
        <v>492</v>
      </c>
      <c r="L102" s="515">
        <v>38720</v>
      </c>
      <c r="M102" s="456">
        <v>0</v>
      </c>
      <c r="N102" s="436"/>
      <c r="O102" s="424">
        <v>0</v>
      </c>
      <c r="P102" s="425">
        <f t="shared" si="7"/>
        <v>0</v>
      </c>
      <c r="Q102" s="542">
        <f t="shared" ref="Q102:Q104" si="8">M102/G102</f>
        <v>0</v>
      </c>
      <c r="R102" s="563" t="s">
        <v>525</v>
      </c>
      <c r="S102" s="400"/>
      <c r="T102" s="37"/>
    </row>
    <row r="103" spans="1:20" ht="75" customHeight="1" x14ac:dyDescent="0.25">
      <c r="A103" s="423">
        <v>33</v>
      </c>
      <c r="B103" s="11" t="s">
        <v>4</v>
      </c>
      <c r="C103" s="713" t="s">
        <v>685</v>
      </c>
      <c r="D103" s="510" t="s">
        <v>672</v>
      </c>
      <c r="E103" s="423">
        <v>2014</v>
      </c>
      <c r="F103" s="719" t="s">
        <v>687</v>
      </c>
      <c r="G103" s="439">
        <v>5494071</v>
      </c>
      <c r="H103" s="570" t="s">
        <v>506</v>
      </c>
      <c r="I103" s="716" t="s">
        <v>167</v>
      </c>
      <c r="J103" s="716" t="s">
        <v>690</v>
      </c>
      <c r="K103" s="719" t="s">
        <v>688</v>
      </c>
      <c r="L103" s="515">
        <v>109471</v>
      </c>
      <c r="M103" s="456">
        <v>109471</v>
      </c>
      <c r="N103" s="436"/>
      <c r="O103" s="424">
        <v>109471</v>
      </c>
      <c r="P103" s="425">
        <f t="shared" si="7"/>
        <v>1</v>
      </c>
      <c r="Q103" s="542">
        <f t="shared" si="8"/>
        <v>1.992529765268778E-2</v>
      </c>
      <c r="R103" s="720" t="s">
        <v>689</v>
      </c>
      <c r="S103" s="400"/>
      <c r="T103" s="37"/>
    </row>
    <row r="104" spans="1:20" ht="75" customHeight="1" x14ac:dyDescent="0.25">
      <c r="A104" s="423">
        <v>34</v>
      </c>
      <c r="B104" s="11" t="s">
        <v>4</v>
      </c>
      <c r="C104" s="717" t="s">
        <v>686</v>
      </c>
      <c r="D104" s="510" t="s">
        <v>672</v>
      </c>
      <c r="E104" s="423">
        <v>2014</v>
      </c>
      <c r="F104" s="719" t="s">
        <v>687</v>
      </c>
      <c r="G104" s="439">
        <v>1671074</v>
      </c>
      <c r="H104" s="570" t="s">
        <v>506</v>
      </c>
      <c r="I104" s="716" t="s">
        <v>167</v>
      </c>
      <c r="J104" s="716" t="s">
        <v>690</v>
      </c>
      <c r="K104" s="719" t="s">
        <v>688</v>
      </c>
      <c r="L104" s="515">
        <v>129560</v>
      </c>
      <c r="M104" s="456">
        <v>129560</v>
      </c>
      <c r="N104" s="436"/>
      <c r="O104" s="424">
        <v>129560</v>
      </c>
      <c r="P104" s="425">
        <f t="shared" si="7"/>
        <v>1</v>
      </c>
      <c r="Q104" s="542">
        <f t="shared" si="8"/>
        <v>7.7530977084198552E-2</v>
      </c>
      <c r="R104" s="720" t="s">
        <v>689</v>
      </c>
      <c r="S104" s="400"/>
      <c r="T104" s="37"/>
    </row>
    <row r="105" spans="1:20" ht="79.5" customHeight="1" x14ac:dyDescent="0.25">
      <c r="A105" s="423" t="s">
        <v>424</v>
      </c>
      <c r="B105" s="11" t="s">
        <v>4</v>
      </c>
      <c r="C105" s="713" t="s">
        <v>422</v>
      </c>
      <c r="D105" s="430" t="s">
        <v>672</v>
      </c>
      <c r="E105" s="446" t="s">
        <v>425</v>
      </c>
      <c r="F105" s="446" t="s">
        <v>427</v>
      </c>
      <c r="G105" s="455">
        <v>2478282.9</v>
      </c>
      <c r="H105" s="570" t="s">
        <v>506</v>
      </c>
      <c r="I105" s="446" t="s">
        <v>167</v>
      </c>
      <c r="J105" s="446" t="s">
        <v>429</v>
      </c>
      <c r="K105" s="443" t="s">
        <v>438</v>
      </c>
      <c r="L105" s="445">
        <v>206894.19</v>
      </c>
      <c r="M105" s="445">
        <v>206894.19</v>
      </c>
      <c r="N105" s="435">
        <v>206894.19</v>
      </c>
      <c r="O105" s="424"/>
      <c r="P105" s="425">
        <f t="shared" si="7"/>
        <v>1</v>
      </c>
      <c r="Q105" s="542">
        <f>M105/G105</f>
        <v>8.3482878407465114E-2</v>
      </c>
      <c r="R105" s="672" t="s">
        <v>630</v>
      </c>
      <c r="S105" s="400">
        <f t="shared" si="4"/>
        <v>0</v>
      </c>
      <c r="T105" s="37">
        <f t="shared" si="5"/>
        <v>0</v>
      </c>
    </row>
    <row r="106" spans="1:20" ht="139.5" customHeight="1" x14ac:dyDescent="0.25">
      <c r="A106" s="462" t="s">
        <v>424</v>
      </c>
      <c r="B106" s="463" t="s">
        <v>4</v>
      </c>
      <c r="C106" s="713" t="s">
        <v>423</v>
      </c>
      <c r="D106" s="713" t="s">
        <v>672</v>
      </c>
      <c r="E106" s="459" t="s">
        <v>426</v>
      </c>
      <c r="F106" s="458" t="s">
        <v>427</v>
      </c>
      <c r="G106" s="464">
        <v>1301000</v>
      </c>
      <c r="H106" s="570" t="s">
        <v>506</v>
      </c>
      <c r="I106" s="458" t="s">
        <v>167</v>
      </c>
      <c r="J106" s="458" t="s">
        <v>429</v>
      </c>
      <c r="K106" s="465" t="s">
        <v>430</v>
      </c>
      <c r="L106" s="457">
        <v>13528.35</v>
      </c>
      <c r="M106" s="457">
        <v>13528.35</v>
      </c>
      <c r="N106" s="466">
        <v>13528.35</v>
      </c>
      <c r="O106" s="467"/>
      <c r="P106" s="468">
        <f t="shared" si="7"/>
        <v>1</v>
      </c>
      <c r="Q106" s="542">
        <f>M106/G106</f>
        <v>1.0398424289008456E-2</v>
      </c>
      <c r="R106" s="674" t="s">
        <v>631</v>
      </c>
      <c r="S106" s="400">
        <f t="shared" si="4"/>
        <v>0</v>
      </c>
      <c r="T106" s="37">
        <f t="shared" si="5"/>
        <v>0</v>
      </c>
    </row>
    <row r="107" spans="1:20" ht="173.25" customHeight="1" x14ac:dyDescent="0.25">
      <c r="A107" s="943" t="s">
        <v>424</v>
      </c>
      <c r="B107" s="945" t="s">
        <v>4</v>
      </c>
      <c r="C107" s="946" t="s">
        <v>445</v>
      </c>
      <c r="D107" s="946" t="s">
        <v>672</v>
      </c>
      <c r="E107" s="949" t="s">
        <v>446</v>
      </c>
      <c r="F107" s="918" t="s">
        <v>444</v>
      </c>
      <c r="G107" s="915">
        <v>106386773</v>
      </c>
      <c r="H107" s="783" t="s">
        <v>505</v>
      </c>
      <c r="I107" s="918" t="s">
        <v>450</v>
      </c>
      <c r="J107" s="475" t="s">
        <v>448</v>
      </c>
      <c r="K107" s="476" t="s">
        <v>449</v>
      </c>
      <c r="L107" s="456">
        <v>534795</v>
      </c>
      <c r="M107" s="456">
        <v>534795</v>
      </c>
      <c r="N107" s="435"/>
      <c r="O107" s="424">
        <v>534795</v>
      </c>
      <c r="P107" s="425">
        <f t="shared" si="7"/>
        <v>1</v>
      </c>
      <c r="Q107" s="542">
        <f>M107/G107</f>
        <v>5.0268937098035676E-3</v>
      </c>
      <c r="R107" s="562" t="s">
        <v>453</v>
      </c>
      <c r="S107" s="400">
        <f t="shared" si="4"/>
        <v>0</v>
      </c>
      <c r="T107" s="37">
        <f t="shared" si="5"/>
        <v>0</v>
      </c>
    </row>
    <row r="108" spans="1:20" ht="89.25" customHeight="1" x14ac:dyDescent="0.25">
      <c r="A108" s="784"/>
      <c r="B108" s="913"/>
      <c r="C108" s="947"/>
      <c r="D108" s="791"/>
      <c r="E108" s="950"/>
      <c r="F108" s="791"/>
      <c r="G108" s="916"/>
      <c r="H108" s="784"/>
      <c r="I108" s="791"/>
      <c r="J108" s="475" t="s">
        <v>448</v>
      </c>
      <c r="K108" s="476" t="s">
        <v>449</v>
      </c>
      <c r="L108" s="456">
        <v>165444.20000000001</v>
      </c>
      <c r="M108" s="456">
        <v>165444.20000000001</v>
      </c>
      <c r="N108" s="435"/>
      <c r="O108" s="424">
        <v>165444.20000000001</v>
      </c>
      <c r="P108" s="425">
        <f t="shared" si="7"/>
        <v>1</v>
      </c>
      <c r="Q108" s="542">
        <f>M108/G107*100</f>
        <v>0.15551200147785291</v>
      </c>
      <c r="R108" s="675" t="s">
        <v>632</v>
      </c>
      <c r="S108" s="400">
        <f t="shared" si="4"/>
        <v>0</v>
      </c>
      <c r="T108" s="37">
        <f t="shared" si="5"/>
        <v>0</v>
      </c>
    </row>
    <row r="109" spans="1:20" ht="102" customHeight="1" thickBot="1" x14ac:dyDescent="0.3">
      <c r="A109" s="785"/>
      <c r="B109" s="891"/>
      <c r="C109" s="948"/>
      <c r="D109" s="792"/>
      <c r="E109" s="951"/>
      <c r="F109" s="792"/>
      <c r="G109" s="917"/>
      <c r="H109" s="785"/>
      <c r="I109" s="792"/>
      <c r="J109" s="475" t="s">
        <v>448</v>
      </c>
      <c r="K109" s="476" t="s">
        <v>449</v>
      </c>
      <c r="L109" s="456">
        <v>134481.56</v>
      </c>
      <c r="M109" s="456">
        <v>134481.56</v>
      </c>
      <c r="N109" s="435"/>
      <c r="O109" s="424">
        <v>134481.56</v>
      </c>
      <c r="P109" s="425">
        <f t="shared" si="7"/>
        <v>1</v>
      </c>
      <c r="Q109" s="542">
        <f>M109/G107*100</f>
        <v>0.12640815790135868</v>
      </c>
      <c r="R109" s="675" t="s">
        <v>633</v>
      </c>
      <c r="S109" s="400">
        <f t="shared" si="4"/>
        <v>0</v>
      </c>
      <c r="T109" s="37">
        <f t="shared" si="5"/>
        <v>0</v>
      </c>
    </row>
    <row r="110" spans="1:20" ht="32.25" customHeight="1" thickBot="1" x14ac:dyDescent="0.3">
      <c r="A110" s="940" t="s">
        <v>129</v>
      </c>
      <c r="B110" s="941"/>
      <c r="C110" s="941"/>
      <c r="D110" s="941"/>
      <c r="E110" s="941"/>
      <c r="F110" s="942"/>
      <c r="G110" s="426">
        <f>SUM(G5:G109)</f>
        <v>1436802032.23</v>
      </c>
      <c r="H110" s="426"/>
      <c r="I110" s="427"/>
      <c r="J110" s="428"/>
      <c r="K110" s="429"/>
      <c r="L110" s="449">
        <f>SUM(L5:L109)</f>
        <v>254572102.98999995</v>
      </c>
      <c r="M110" s="450">
        <f>SUM(M5:M109)</f>
        <v>146024356.58999997</v>
      </c>
      <c r="N110" s="451">
        <f>SUM(N5:N109)</f>
        <v>118365469.20000002</v>
      </c>
      <c r="O110" s="452">
        <f>SUM(O5:O109)</f>
        <v>27658887.389999993</v>
      </c>
      <c r="P110" s="453">
        <f t="shared" si="7"/>
        <v>0.57360706406913753</v>
      </c>
      <c r="Q110" s="453">
        <f>M110/G110</f>
        <v>0.10163150755247868</v>
      </c>
      <c r="R110" s="564" t="s">
        <v>211</v>
      </c>
      <c r="S110" s="221">
        <f>T110/L110</f>
        <v>0.42639293593086247</v>
      </c>
      <c r="T110" s="335">
        <f>L110-M110</f>
        <v>108547746.39999998</v>
      </c>
    </row>
    <row r="111" spans="1:20" ht="28.5" customHeight="1" x14ac:dyDescent="0.25">
      <c r="A111" s="222"/>
      <c r="B111" s="247" t="s">
        <v>157</v>
      </c>
      <c r="C111" s="944" t="s">
        <v>226</v>
      </c>
      <c r="D111" s="944"/>
      <c r="E111" s="944"/>
      <c r="F111" s="944"/>
      <c r="G111" s="248"/>
      <c r="H111" s="248"/>
      <c r="I111" s="249"/>
      <c r="J111" s="249"/>
      <c r="K111" s="250"/>
      <c r="L111" s="309" t="s">
        <v>211</v>
      </c>
      <c r="M111" s="223" t="s">
        <v>211</v>
      </c>
      <c r="N111" s="224">
        <f>N5+N6+N8+N10+N11+N12+N13+N14+N15+N16+N17+N18+N19+N20+N21+N22+N23+N28+N30+N31+N32+N33+N34+N35+N36+N38+N39+N46+N47+N56+N57+N59+N62+N63+N69+N71+N72+N73+N77+N78+N79+N80+N81+N82+N83+N99+N105+N106</f>
        <v>12935874.379999999</v>
      </c>
      <c r="O111" s="225" t="s">
        <v>211</v>
      </c>
      <c r="P111" s="226" t="s">
        <v>211</v>
      </c>
      <c r="Q111" s="226" t="s">
        <v>211</v>
      </c>
      <c r="R111" s="565" t="s">
        <v>211</v>
      </c>
      <c r="S111" s="252" t="s">
        <v>211</v>
      </c>
      <c r="T111" s="252" t="s">
        <v>211</v>
      </c>
    </row>
    <row r="112" spans="1:20" ht="27" customHeight="1" x14ac:dyDescent="0.25">
      <c r="A112" s="222"/>
      <c r="B112" s="311" t="s">
        <v>157</v>
      </c>
      <c r="C112" s="933" t="s">
        <v>330</v>
      </c>
      <c r="D112" s="933"/>
      <c r="E112" s="933"/>
      <c r="F112" s="933"/>
      <c r="G112" s="933"/>
      <c r="H112" s="933"/>
      <c r="I112" s="933"/>
      <c r="J112" s="933"/>
      <c r="K112" s="934"/>
      <c r="L112" s="310" t="s">
        <v>211</v>
      </c>
      <c r="M112" s="227" t="s">
        <v>211</v>
      </c>
      <c r="N112" s="228">
        <f>N40+N41+N42+N45+N50+N52+N58+N65+N67+N85+N86+N87+N88+N89+N90+N93+N94+N95+N96+N97</f>
        <v>105429594.82000002</v>
      </c>
      <c r="O112" s="229">
        <f>O110</f>
        <v>27658887.389999993</v>
      </c>
      <c r="P112" s="230" t="s">
        <v>211</v>
      </c>
      <c r="Q112" s="230" t="s">
        <v>211</v>
      </c>
      <c r="R112" s="566" t="s">
        <v>211</v>
      </c>
      <c r="S112" s="253" t="s">
        <v>211</v>
      </c>
      <c r="T112" s="253" t="s">
        <v>211</v>
      </c>
    </row>
    <row r="113" spans="1:18" x14ac:dyDescent="0.25">
      <c r="A113" s="66"/>
      <c r="B113" s="158"/>
      <c r="C113" s="71"/>
      <c r="D113" s="71"/>
      <c r="E113" s="68"/>
      <c r="F113" s="159"/>
      <c r="G113" s="159"/>
      <c r="H113" s="159"/>
      <c r="I113" s="159"/>
      <c r="J113" s="159"/>
      <c r="K113" s="159"/>
      <c r="L113" s="159"/>
      <c r="M113" s="159"/>
      <c r="N113" s="160"/>
      <c r="O113" s="71"/>
      <c r="P113" s="71"/>
      <c r="Q113" s="71"/>
    </row>
    <row r="114" spans="1:18" x14ac:dyDescent="0.25">
      <c r="A114" s="66"/>
      <c r="B114" s="161"/>
      <c r="C114" s="154"/>
      <c r="D114" s="154"/>
      <c r="E114" s="58"/>
      <c r="F114" s="162"/>
      <c r="G114" s="162"/>
      <c r="H114" s="162"/>
      <c r="I114" s="162"/>
      <c r="J114" s="162"/>
      <c r="K114" s="162"/>
      <c r="L114" s="162"/>
      <c r="M114" s="162"/>
      <c r="N114" s="160"/>
      <c r="O114" s="71"/>
      <c r="P114" s="71"/>
      <c r="Q114" s="71"/>
    </row>
    <row r="115" spans="1:18" x14ac:dyDescent="0.25">
      <c r="A115" s="66"/>
      <c r="B115" s="161"/>
      <c r="C115" s="154"/>
      <c r="D115" s="154"/>
      <c r="E115" s="58"/>
      <c r="F115" s="162"/>
      <c r="G115" s="162"/>
      <c r="H115" s="162"/>
      <c r="I115" s="162"/>
      <c r="J115" s="162"/>
      <c r="K115" s="162"/>
      <c r="L115" s="163"/>
      <c r="M115" s="163"/>
      <c r="N115" s="160"/>
      <c r="O115" s="71"/>
      <c r="P115" s="172"/>
      <c r="Q115" s="172"/>
    </row>
    <row r="116" spans="1:18" x14ac:dyDescent="0.25">
      <c r="A116" s="66"/>
      <c r="B116" s="161"/>
      <c r="C116" s="155"/>
      <c r="D116" s="155"/>
      <c r="E116" s="58"/>
      <c r="F116" s="162"/>
      <c r="G116" s="162"/>
      <c r="H116" s="162"/>
      <c r="I116" s="162"/>
      <c r="J116" s="162"/>
      <c r="K116" s="162"/>
      <c r="L116" s="162"/>
      <c r="M116" s="163"/>
      <c r="N116" s="160"/>
      <c r="O116" s="71"/>
      <c r="P116" s="71"/>
      <c r="Q116" s="71"/>
    </row>
    <row r="117" spans="1:18" x14ac:dyDescent="0.25">
      <c r="A117" s="17"/>
      <c r="B117" s="148"/>
      <c r="C117" s="154"/>
      <c r="D117" s="154"/>
      <c r="E117" s="148"/>
      <c r="F117" s="156"/>
      <c r="G117" s="156"/>
      <c r="H117" s="156"/>
      <c r="I117" s="156"/>
      <c r="J117" s="156"/>
      <c r="K117" s="156"/>
      <c r="L117" s="156"/>
      <c r="M117" s="156"/>
      <c r="N117" s="20"/>
      <c r="O117" s="21"/>
      <c r="P117" s="21"/>
      <c r="Q117" s="21"/>
    </row>
    <row r="118" spans="1:18" x14ac:dyDescent="0.25">
      <c r="A118" s="17"/>
      <c r="B118" s="150"/>
      <c r="C118" s="148"/>
      <c r="D118" s="148"/>
      <c r="E118" s="148"/>
      <c r="F118" s="156"/>
      <c r="G118" s="156"/>
      <c r="H118" s="156"/>
      <c r="I118" s="156"/>
      <c r="J118" s="156"/>
      <c r="K118" s="156"/>
      <c r="L118" s="156"/>
      <c r="M118" s="156"/>
      <c r="N118" s="20"/>
      <c r="O118" s="21"/>
      <c r="P118" s="21"/>
      <c r="Q118" s="21"/>
    </row>
    <row r="119" spans="1:18" x14ac:dyDescent="0.25">
      <c r="A119" s="22"/>
      <c r="B119" s="151"/>
      <c r="C119" s="58"/>
      <c r="D119" s="58"/>
      <c r="E119" s="149"/>
      <c r="F119" s="149"/>
      <c r="G119" s="149"/>
      <c r="H119" s="149"/>
      <c r="I119" s="149"/>
      <c r="J119" s="149"/>
      <c r="K119" s="149"/>
      <c r="L119" s="149"/>
      <c r="M119" s="149"/>
      <c r="O119" s="21"/>
      <c r="P119" s="21"/>
      <c r="Q119" s="21"/>
    </row>
    <row r="120" spans="1:18" x14ac:dyDescent="0.25">
      <c r="A120" s="22"/>
      <c r="B120" s="151"/>
      <c r="C120" s="58"/>
      <c r="D120" s="58"/>
      <c r="E120" s="149"/>
      <c r="F120" s="149"/>
      <c r="G120" s="149"/>
      <c r="H120" s="149"/>
      <c r="I120" s="149"/>
      <c r="J120" s="149"/>
      <c r="K120" s="149"/>
      <c r="L120" s="149"/>
      <c r="M120" s="149"/>
      <c r="N120" s="21"/>
      <c r="O120" s="21"/>
      <c r="P120" s="21"/>
      <c r="Q120" s="21"/>
    </row>
    <row r="121" spans="1:18" x14ac:dyDescent="0.25">
      <c r="A121" s="22"/>
      <c r="B121" s="24"/>
      <c r="C121" s="58"/>
      <c r="D121" s="58"/>
      <c r="E121" s="149"/>
      <c r="F121" s="149"/>
      <c r="G121" s="149"/>
      <c r="H121" s="149"/>
      <c r="I121" s="149"/>
      <c r="J121" s="149"/>
      <c r="K121" s="149"/>
      <c r="L121" s="149"/>
      <c r="M121" s="149"/>
      <c r="N121" s="21"/>
      <c r="O121" s="21"/>
      <c r="P121" s="21"/>
      <c r="Q121" s="21"/>
    </row>
    <row r="122" spans="1:18" x14ac:dyDescent="0.25">
      <c r="A122" s="22"/>
      <c r="B122" s="24"/>
      <c r="C122" s="58"/>
      <c r="D122" s="58"/>
      <c r="E122" s="149"/>
      <c r="F122" s="149"/>
      <c r="G122" s="149"/>
      <c r="H122" s="149"/>
      <c r="I122" s="149"/>
      <c r="J122" s="149"/>
      <c r="K122" s="149"/>
      <c r="L122" s="149"/>
      <c r="M122" s="21"/>
      <c r="N122" s="21"/>
      <c r="O122" s="21"/>
      <c r="P122" s="9"/>
      <c r="Q122" s="9"/>
      <c r="R122" s="9"/>
    </row>
    <row r="123" spans="1:18" ht="15" customHeight="1" x14ac:dyDescent="0.25">
      <c r="A123" s="22"/>
      <c r="B123" s="24"/>
      <c r="C123" s="58"/>
      <c r="D123" s="58"/>
      <c r="E123" s="149"/>
      <c r="F123" s="149"/>
      <c r="G123" s="149"/>
      <c r="H123" s="149"/>
      <c r="I123" s="149"/>
      <c r="J123" s="149"/>
      <c r="K123" s="149"/>
      <c r="L123" s="149"/>
      <c r="M123" s="21"/>
      <c r="N123" s="21"/>
      <c r="O123" s="21"/>
      <c r="P123" s="21"/>
      <c r="Q123" s="9"/>
      <c r="R123" s="9"/>
    </row>
    <row r="124" spans="1:18" ht="15.75" customHeight="1" x14ac:dyDescent="0.25">
      <c r="A124" s="22"/>
      <c r="B124" s="24"/>
      <c r="C124" s="149"/>
      <c r="D124" s="149"/>
      <c r="E124" s="149"/>
      <c r="F124" s="149"/>
      <c r="G124" s="149"/>
      <c r="H124" s="149"/>
      <c r="I124" s="149"/>
      <c r="J124" s="149"/>
      <c r="K124" s="149"/>
      <c r="L124" s="149"/>
      <c r="M124" s="21"/>
      <c r="N124" s="21"/>
      <c r="O124" s="21"/>
      <c r="P124" s="21"/>
      <c r="Q124" s="9"/>
      <c r="R124" s="9"/>
    </row>
    <row r="125" spans="1:18" x14ac:dyDescent="0.25">
      <c r="A125" s="22"/>
      <c r="B125" s="24"/>
      <c r="C125" s="149"/>
      <c r="D125" s="149"/>
      <c r="E125" s="149"/>
      <c r="F125" s="149"/>
      <c r="G125" s="149"/>
      <c r="H125" s="149"/>
      <c r="I125" s="149"/>
      <c r="J125" s="149"/>
      <c r="K125" s="149"/>
      <c r="L125" s="149"/>
      <c r="M125" s="149"/>
      <c r="N125" s="21"/>
      <c r="O125" s="21"/>
      <c r="P125" s="21"/>
      <c r="Q125" s="21"/>
      <c r="R125" s="9"/>
    </row>
    <row r="126" spans="1:18" x14ac:dyDescent="0.25">
      <c r="A126" s="17"/>
      <c r="B126" s="148"/>
      <c r="C126" s="148"/>
      <c r="D126" s="148"/>
      <c r="E126" s="148"/>
      <c r="F126" s="156"/>
      <c r="G126" s="156"/>
      <c r="H126" s="156"/>
      <c r="I126" s="156"/>
      <c r="J126" s="156"/>
      <c r="K126" s="156"/>
      <c r="L126" s="156"/>
      <c r="M126" s="156"/>
      <c r="N126" s="21"/>
      <c r="O126" s="21"/>
      <c r="P126" s="21"/>
      <c r="Q126" s="21"/>
    </row>
    <row r="127" spans="1:18" x14ac:dyDescent="0.25">
      <c r="A127" s="17"/>
      <c r="B127" s="148"/>
      <c r="C127" s="148"/>
      <c r="D127" s="148"/>
      <c r="E127" s="148"/>
      <c r="F127" s="156"/>
      <c r="G127" s="156"/>
      <c r="H127" s="156"/>
      <c r="I127" s="156"/>
      <c r="J127" s="156"/>
      <c r="K127" s="156"/>
      <c r="L127" s="156"/>
      <c r="M127" s="156"/>
      <c r="N127" s="21"/>
      <c r="O127" s="21"/>
      <c r="P127" s="155"/>
      <c r="Q127" s="155"/>
      <c r="R127" s="346"/>
    </row>
    <row r="128" spans="1:18" x14ac:dyDescent="0.25">
      <c r="A128" s="17"/>
      <c r="B128" s="148"/>
      <c r="C128" s="148"/>
      <c r="D128" s="148"/>
      <c r="E128" s="148"/>
      <c r="F128" s="156"/>
      <c r="G128" s="156"/>
      <c r="H128" s="156"/>
      <c r="I128" s="156"/>
      <c r="J128" s="156"/>
      <c r="K128" s="156"/>
      <c r="L128" s="156"/>
      <c r="M128" s="156"/>
      <c r="N128" s="21"/>
      <c r="O128" s="21"/>
      <c r="P128" s="155"/>
      <c r="Q128" s="155"/>
      <c r="R128" s="346"/>
    </row>
    <row r="129" spans="1:18" x14ac:dyDescent="0.25">
      <c r="A129" s="17"/>
      <c r="B129" s="148"/>
      <c r="C129" s="148"/>
      <c r="D129" s="148"/>
      <c r="E129" s="148"/>
      <c r="F129" s="156"/>
      <c r="G129" s="156"/>
      <c r="H129" s="156"/>
      <c r="I129" s="156"/>
      <c r="J129" s="156"/>
      <c r="K129" s="156"/>
      <c r="L129" s="156"/>
      <c r="M129" s="156"/>
      <c r="N129" s="21"/>
      <c r="O129" s="21"/>
      <c r="P129" s="155"/>
      <c r="Q129" s="155"/>
      <c r="R129" s="346"/>
    </row>
    <row r="130" spans="1:18" x14ac:dyDescent="0.25">
      <c r="A130" s="17"/>
      <c r="B130" s="148"/>
      <c r="C130" s="148"/>
      <c r="D130" s="148"/>
      <c r="E130" s="148"/>
      <c r="F130" s="156"/>
      <c r="G130" s="156"/>
      <c r="H130" s="156"/>
      <c r="I130" s="156"/>
      <c r="J130" s="156"/>
      <c r="K130" s="156"/>
      <c r="L130" s="156"/>
      <c r="M130" s="156"/>
      <c r="N130" s="21"/>
      <c r="O130" s="21"/>
      <c r="P130" s="21"/>
      <c r="Q130" s="21"/>
    </row>
    <row r="131" spans="1:18" x14ac:dyDescent="0.25">
      <c r="A131" s="17"/>
      <c r="B131" s="149"/>
      <c r="C131" s="149"/>
      <c r="D131" s="149"/>
      <c r="E131" s="149"/>
      <c r="F131" s="157"/>
      <c r="G131" s="157"/>
      <c r="H131" s="157"/>
      <c r="I131" s="157"/>
      <c r="J131" s="157"/>
      <c r="K131" s="157"/>
      <c r="L131" s="157"/>
      <c r="M131" s="157"/>
      <c r="N131" s="9"/>
      <c r="O131" s="9"/>
      <c r="P131" s="9"/>
      <c r="Q131" s="9"/>
    </row>
    <row r="132" spans="1:18" x14ac:dyDescent="0.25">
      <c r="A132" s="17"/>
      <c r="F132" s="23"/>
      <c r="G132" s="23"/>
      <c r="H132" s="23"/>
      <c r="I132" s="23"/>
      <c r="J132" s="23"/>
      <c r="K132" s="23"/>
      <c r="L132" s="23"/>
      <c r="M132" s="23"/>
      <c r="N132" s="9"/>
      <c r="O132" s="9"/>
      <c r="P132" s="9"/>
      <c r="Q132" s="9"/>
    </row>
    <row r="133" spans="1:18" x14ac:dyDescent="0.25">
      <c r="A133" s="17"/>
      <c r="F133" s="23"/>
      <c r="G133" s="23"/>
      <c r="H133" s="23"/>
      <c r="I133" s="23"/>
      <c r="J133" s="23"/>
      <c r="K133" s="23"/>
      <c r="L133" s="23"/>
      <c r="M133" s="23"/>
      <c r="N133" s="9"/>
      <c r="O133" s="9"/>
      <c r="P133" s="9"/>
      <c r="Q133" s="9"/>
    </row>
    <row r="134" spans="1:18" x14ac:dyDescent="0.25">
      <c r="A134" s="17"/>
      <c r="F134" s="23"/>
      <c r="G134" s="23"/>
      <c r="H134" s="23"/>
      <c r="I134" s="23"/>
      <c r="J134" s="23"/>
      <c r="K134" s="23"/>
      <c r="L134" s="23"/>
      <c r="M134" s="23"/>
      <c r="N134" s="9"/>
      <c r="O134" s="9"/>
      <c r="P134" s="9"/>
      <c r="Q134" s="9"/>
    </row>
    <row r="135" spans="1:18" x14ac:dyDescent="0.25">
      <c r="A135" s="17"/>
      <c r="F135" s="23"/>
      <c r="G135" s="23"/>
      <c r="H135" s="23"/>
      <c r="I135" s="23"/>
      <c r="J135" s="23"/>
      <c r="K135" s="23"/>
      <c r="L135" s="23"/>
      <c r="M135" s="23"/>
      <c r="N135" s="9"/>
      <c r="O135" s="9"/>
      <c r="P135" s="9"/>
      <c r="Q135" s="9"/>
    </row>
    <row r="136" spans="1:18" x14ac:dyDescent="0.25">
      <c r="A136" s="17"/>
      <c r="F136" s="23"/>
      <c r="G136" s="23"/>
      <c r="H136" s="23"/>
      <c r="I136" s="23"/>
      <c r="J136" s="23"/>
      <c r="K136" s="23"/>
      <c r="L136" s="23"/>
      <c r="M136" s="23"/>
      <c r="N136" s="9"/>
      <c r="O136" s="9"/>
      <c r="P136" s="9"/>
      <c r="Q136" s="9"/>
    </row>
    <row r="137" spans="1:18" x14ac:dyDescent="0.25">
      <c r="A137" s="17"/>
      <c r="F137" s="23"/>
      <c r="G137" s="23"/>
      <c r="H137" s="23"/>
      <c r="I137" s="23"/>
      <c r="J137" s="23"/>
      <c r="K137" s="23"/>
      <c r="L137" s="23"/>
      <c r="M137" s="23"/>
      <c r="N137" s="9"/>
      <c r="O137" s="9"/>
      <c r="P137" s="9"/>
      <c r="Q137" s="9"/>
    </row>
    <row r="138" spans="1:18" x14ac:dyDescent="0.25">
      <c r="A138" s="17"/>
      <c r="F138" s="23"/>
      <c r="G138" s="23"/>
      <c r="H138" s="23"/>
      <c r="I138" s="23"/>
      <c r="J138" s="23"/>
      <c r="K138" s="23"/>
      <c r="L138" s="23"/>
      <c r="M138" s="23"/>
      <c r="N138" s="9"/>
      <c r="O138" s="9"/>
      <c r="P138" s="9"/>
      <c r="Q138" s="9"/>
    </row>
    <row r="139" spans="1:18" x14ac:dyDescent="0.25">
      <c r="A139" s="17"/>
      <c r="F139" s="23"/>
      <c r="G139" s="23"/>
      <c r="H139" s="23"/>
      <c r="I139" s="23"/>
      <c r="J139" s="23"/>
      <c r="K139" s="23"/>
      <c r="L139" s="23"/>
      <c r="M139" s="23"/>
      <c r="N139" s="9"/>
      <c r="O139" s="9"/>
      <c r="P139" s="9"/>
      <c r="Q139" s="9"/>
    </row>
    <row r="140" spans="1:18" x14ac:dyDescent="0.25">
      <c r="A140" s="17"/>
      <c r="F140" s="23"/>
      <c r="G140" s="23"/>
      <c r="H140" s="23"/>
      <c r="I140" s="23"/>
      <c r="J140" s="23"/>
      <c r="K140" s="23"/>
      <c r="L140" s="23"/>
      <c r="M140" s="23"/>
      <c r="N140" s="9"/>
      <c r="O140" s="9"/>
      <c r="P140" s="9"/>
      <c r="Q140" s="9"/>
    </row>
    <row r="141" spans="1:18" x14ac:dyDescent="0.25">
      <c r="A141" s="17"/>
      <c r="F141" s="23"/>
      <c r="G141" s="23"/>
      <c r="H141" s="23"/>
      <c r="I141" s="23"/>
      <c r="J141" s="23"/>
      <c r="K141" s="23"/>
      <c r="L141" s="23"/>
      <c r="M141" s="23"/>
      <c r="N141" s="9"/>
      <c r="O141" s="9"/>
      <c r="P141" s="9"/>
      <c r="Q141" s="9"/>
    </row>
    <row r="142" spans="1:18" x14ac:dyDescent="0.25">
      <c r="A142" s="17"/>
      <c r="F142" s="23"/>
      <c r="G142" s="23"/>
      <c r="H142" s="23"/>
      <c r="I142" s="23"/>
      <c r="J142" s="23"/>
      <c r="K142" s="23"/>
      <c r="L142" s="23"/>
      <c r="M142" s="23"/>
      <c r="N142" s="9"/>
      <c r="O142" s="9"/>
      <c r="P142" s="9"/>
      <c r="Q142" s="9"/>
    </row>
    <row r="143" spans="1:18" x14ac:dyDescent="0.25">
      <c r="A143" s="17"/>
      <c r="F143" s="23"/>
      <c r="G143" s="23"/>
      <c r="H143" s="23"/>
      <c r="I143" s="23"/>
      <c r="J143" s="23"/>
      <c r="K143" s="23"/>
      <c r="L143" s="23"/>
      <c r="M143" s="23"/>
      <c r="N143" s="9"/>
      <c r="O143" s="9"/>
      <c r="P143" s="9"/>
      <c r="Q143" s="9"/>
    </row>
    <row r="144" spans="1:18" x14ac:dyDescent="0.25">
      <c r="A144" s="17"/>
      <c r="F144" s="23"/>
      <c r="G144" s="23"/>
      <c r="H144" s="23"/>
      <c r="I144" s="23"/>
      <c r="J144" s="23"/>
      <c r="K144" s="23"/>
      <c r="L144" s="23"/>
      <c r="M144" s="23"/>
      <c r="N144" s="9"/>
      <c r="O144" s="9"/>
      <c r="P144" s="9"/>
      <c r="Q144" s="9"/>
    </row>
    <row r="145" spans="1:17" x14ac:dyDescent="0.25">
      <c r="A145" s="17"/>
      <c r="F145" s="23"/>
      <c r="G145" s="23"/>
      <c r="H145" s="23"/>
      <c r="I145" s="23"/>
      <c r="J145" s="23"/>
      <c r="K145" s="23"/>
      <c r="L145" s="23"/>
      <c r="M145" s="23"/>
      <c r="N145" s="9"/>
      <c r="O145" s="9"/>
      <c r="P145" s="9"/>
      <c r="Q145" s="9"/>
    </row>
    <row r="146" spans="1:17" x14ac:dyDescent="0.25">
      <c r="A146" s="17"/>
      <c r="F146" s="23"/>
      <c r="G146" s="23"/>
      <c r="H146" s="23"/>
      <c r="I146" s="23"/>
      <c r="J146" s="23"/>
      <c r="K146" s="23"/>
      <c r="L146" s="23"/>
      <c r="M146" s="23"/>
      <c r="N146" s="9"/>
      <c r="O146" s="9"/>
      <c r="P146" s="9"/>
      <c r="Q146" s="9"/>
    </row>
    <row r="147" spans="1:17" x14ac:dyDescent="0.25">
      <c r="A147" s="17"/>
      <c r="F147" s="23"/>
      <c r="G147" s="23"/>
      <c r="H147" s="23"/>
      <c r="I147" s="23"/>
      <c r="J147" s="23"/>
      <c r="K147" s="23"/>
      <c r="L147" s="23"/>
      <c r="M147" s="23"/>
      <c r="N147" s="9"/>
      <c r="O147" s="9"/>
      <c r="P147" s="9"/>
      <c r="Q147" s="9"/>
    </row>
    <row r="148" spans="1:17" x14ac:dyDescent="0.25">
      <c r="A148" s="17"/>
      <c r="F148" s="23"/>
      <c r="G148" s="23"/>
      <c r="H148" s="23"/>
      <c r="I148" s="23"/>
      <c r="J148" s="23"/>
      <c r="K148" s="23"/>
      <c r="L148" s="23"/>
      <c r="M148" s="23"/>
      <c r="N148" s="9"/>
      <c r="O148" s="9"/>
      <c r="P148" s="9"/>
      <c r="Q148" s="9"/>
    </row>
    <row r="149" spans="1:17" x14ac:dyDescent="0.25">
      <c r="A149" s="17"/>
      <c r="F149" s="23"/>
      <c r="G149" s="23"/>
      <c r="H149" s="23"/>
      <c r="I149" s="23"/>
      <c r="J149" s="23"/>
      <c r="K149" s="23"/>
      <c r="L149" s="23"/>
      <c r="M149" s="23"/>
      <c r="N149" s="9"/>
      <c r="O149" s="9"/>
      <c r="P149" s="9"/>
      <c r="Q149" s="9"/>
    </row>
    <row r="150" spans="1:17" x14ac:dyDescent="0.25">
      <c r="A150" s="17"/>
      <c r="F150" s="23"/>
      <c r="G150" s="23"/>
      <c r="H150" s="23"/>
      <c r="I150" s="23"/>
      <c r="J150" s="23"/>
      <c r="K150" s="23"/>
      <c r="L150" s="23"/>
      <c r="M150" s="23"/>
      <c r="N150" s="9"/>
      <c r="O150" s="9"/>
      <c r="P150" s="9"/>
      <c r="Q150" s="9"/>
    </row>
    <row r="151" spans="1:17" x14ac:dyDescent="0.25">
      <c r="A151" s="17"/>
      <c r="F151" s="23"/>
      <c r="G151" s="23"/>
      <c r="H151" s="23"/>
      <c r="I151" s="23"/>
      <c r="J151" s="23"/>
      <c r="K151" s="23"/>
      <c r="L151" s="23"/>
      <c r="M151" s="23"/>
      <c r="N151" s="9"/>
      <c r="O151" s="9"/>
      <c r="P151" s="9"/>
      <c r="Q151" s="9"/>
    </row>
    <row r="152" spans="1:17" x14ac:dyDescent="0.25">
      <c r="A152" s="17"/>
      <c r="F152" s="23"/>
      <c r="G152" s="23"/>
      <c r="H152" s="23"/>
      <c r="I152" s="23"/>
      <c r="J152" s="23"/>
      <c r="K152" s="23"/>
      <c r="L152" s="23"/>
      <c r="M152" s="23"/>
      <c r="N152" s="9"/>
      <c r="O152" s="9"/>
      <c r="P152" s="9"/>
      <c r="Q152" s="9"/>
    </row>
    <row r="153" spans="1:17" x14ac:dyDescent="0.25">
      <c r="A153" s="17"/>
      <c r="F153" s="23"/>
      <c r="G153" s="23"/>
      <c r="H153" s="23"/>
      <c r="I153" s="23"/>
      <c r="J153" s="23"/>
      <c r="K153" s="23"/>
      <c r="L153" s="23"/>
      <c r="M153" s="23"/>
      <c r="N153" s="9"/>
      <c r="O153" s="9"/>
      <c r="P153" s="9"/>
      <c r="Q153" s="9"/>
    </row>
    <row r="154" spans="1:17" x14ac:dyDescent="0.25">
      <c r="A154" s="17"/>
      <c r="F154" s="23"/>
      <c r="G154" s="23"/>
      <c r="H154" s="23"/>
      <c r="I154" s="23"/>
      <c r="J154" s="23"/>
      <c r="K154" s="23"/>
      <c r="L154" s="23"/>
      <c r="M154" s="23"/>
      <c r="N154" s="9"/>
      <c r="O154" s="9"/>
      <c r="P154" s="9"/>
      <c r="Q154" s="9"/>
    </row>
    <row r="155" spans="1:17" x14ac:dyDescent="0.25">
      <c r="A155" s="17"/>
      <c r="F155" s="23"/>
      <c r="G155" s="23"/>
      <c r="H155" s="23"/>
      <c r="I155" s="23"/>
      <c r="J155" s="23"/>
      <c r="K155" s="23"/>
      <c r="L155" s="23"/>
      <c r="M155" s="23"/>
      <c r="N155" s="9"/>
      <c r="O155" s="9"/>
      <c r="P155" s="9"/>
      <c r="Q155" s="9"/>
    </row>
    <row r="156" spans="1:17" x14ac:dyDescent="0.25">
      <c r="A156" s="17"/>
      <c r="F156" s="23"/>
      <c r="G156" s="23"/>
      <c r="H156" s="23"/>
      <c r="I156" s="23"/>
      <c r="J156" s="23"/>
      <c r="K156" s="23"/>
      <c r="L156" s="23"/>
      <c r="M156" s="23"/>
      <c r="N156" s="9"/>
      <c r="O156" s="9"/>
      <c r="P156" s="9"/>
      <c r="Q156" s="9"/>
    </row>
    <row r="157" spans="1:17" x14ac:dyDescent="0.25">
      <c r="A157" s="17"/>
      <c r="F157" s="23"/>
      <c r="G157" s="23"/>
      <c r="H157" s="23"/>
      <c r="I157" s="23"/>
      <c r="J157" s="23"/>
      <c r="K157" s="23"/>
      <c r="L157" s="23"/>
      <c r="M157" s="23"/>
      <c r="N157" s="9"/>
      <c r="O157" s="9"/>
      <c r="P157" s="9"/>
      <c r="Q157" s="9"/>
    </row>
    <row r="158" spans="1:17" x14ac:dyDescent="0.25">
      <c r="A158" s="17"/>
      <c r="F158" s="23"/>
      <c r="G158" s="23"/>
      <c r="H158" s="23"/>
      <c r="I158" s="23"/>
      <c r="J158" s="23"/>
      <c r="K158" s="23"/>
      <c r="L158" s="23"/>
      <c r="M158" s="23"/>
      <c r="N158" s="9"/>
      <c r="O158" s="9"/>
      <c r="P158" s="9"/>
      <c r="Q158" s="9"/>
    </row>
    <row r="159" spans="1:17" x14ac:dyDescent="0.25">
      <c r="A159" s="17"/>
      <c r="F159" s="23"/>
      <c r="G159" s="23"/>
      <c r="H159" s="23"/>
      <c r="I159" s="23"/>
      <c r="J159" s="23"/>
      <c r="K159" s="23"/>
      <c r="L159" s="23"/>
      <c r="M159" s="23"/>
      <c r="N159" s="9"/>
      <c r="O159" s="9"/>
      <c r="P159" s="9"/>
      <c r="Q159" s="9"/>
    </row>
    <row r="160" spans="1:17" x14ac:dyDescent="0.25">
      <c r="A160" s="17"/>
      <c r="F160" s="23"/>
      <c r="G160" s="23"/>
      <c r="H160" s="23"/>
      <c r="I160" s="23"/>
      <c r="J160" s="23"/>
      <c r="K160" s="23"/>
      <c r="L160" s="23"/>
      <c r="M160" s="23"/>
      <c r="N160" s="9"/>
      <c r="O160" s="9"/>
      <c r="P160" s="9"/>
      <c r="Q160" s="9"/>
    </row>
    <row r="161" spans="1:17" x14ac:dyDescent="0.25">
      <c r="A161" s="17"/>
      <c r="F161" s="23"/>
      <c r="G161" s="23"/>
      <c r="H161" s="23"/>
      <c r="I161" s="23"/>
      <c r="J161" s="23"/>
      <c r="K161" s="23"/>
      <c r="L161" s="23"/>
      <c r="M161" s="23"/>
      <c r="N161" s="9"/>
      <c r="O161" s="9"/>
      <c r="P161" s="9"/>
      <c r="Q161" s="9"/>
    </row>
    <row r="162" spans="1:17" x14ac:dyDescent="0.25">
      <c r="A162" s="17"/>
      <c r="F162" s="23"/>
      <c r="G162" s="23"/>
      <c r="H162" s="23"/>
      <c r="I162" s="23"/>
      <c r="J162" s="23"/>
      <c r="K162" s="23"/>
      <c r="L162" s="23"/>
      <c r="M162" s="23"/>
      <c r="N162" s="9"/>
      <c r="O162" s="9"/>
      <c r="P162" s="9"/>
      <c r="Q162" s="9"/>
    </row>
    <row r="163" spans="1:17" x14ac:dyDescent="0.25">
      <c r="A163" s="17"/>
      <c r="F163" s="23"/>
      <c r="G163" s="23"/>
      <c r="H163" s="23"/>
      <c r="I163" s="23"/>
      <c r="J163" s="23"/>
      <c r="K163" s="23"/>
      <c r="L163" s="23"/>
      <c r="M163" s="23"/>
      <c r="N163" s="9"/>
      <c r="O163" s="9"/>
      <c r="P163" s="9"/>
      <c r="Q163" s="9"/>
    </row>
    <row r="164" spans="1:17" x14ac:dyDescent="0.25">
      <c r="A164" s="17"/>
      <c r="F164" s="23"/>
      <c r="G164" s="23"/>
      <c r="H164" s="23"/>
      <c r="I164" s="23"/>
      <c r="J164" s="23"/>
      <c r="K164" s="23"/>
      <c r="L164" s="23"/>
      <c r="M164" s="23"/>
      <c r="N164" s="9"/>
      <c r="O164" s="9"/>
      <c r="P164" s="9"/>
      <c r="Q164" s="9"/>
    </row>
    <row r="165" spans="1:17" x14ac:dyDescent="0.25">
      <c r="A165" s="17"/>
      <c r="F165" s="23"/>
      <c r="G165" s="23"/>
      <c r="H165" s="23"/>
      <c r="I165" s="23"/>
      <c r="J165" s="23"/>
      <c r="K165" s="23"/>
      <c r="L165" s="23"/>
      <c r="M165" s="23"/>
      <c r="N165" s="9"/>
      <c r="O165" s="9"/>
      <c r="P165" s="9"/>
      <c r="Q165" s="9"/>
    </row>
    <row r="166" spans="1:17" x14ac:dyDescent="0.25">
      <c r="A166" s="17"/>
      <c r="F166" s="23"/>
      <c r="G166" s="23"/>
      <c r="H166" s="23"/>
      <c r="I166" s="23"/>
      <c r="J166" s="23"/>
      <c r="K166" s="23"/>
      <c r="L166" s="23"/>
      <c r="M166" s="23"/>
      <c r="N166" s="9"/>
      <c r="O166" s="9"/>
      <c r="P166" s="9"/>
      <c r="Q166" s="9"/>
    </row>
    <row r="167" spans="1:17" x14ac:dyDescent="0.25">
      <c r="A167" s="17"/>
      <c r="F167" s="23"/>
      <c r="G167" s="23"/>
      <c r="H167" s="23"/>
      <c r="I167" s="23"/>
      <c r="J167" s="23"/>
      <c r="K167" s="23"/>
      <c r="L167" s="23"/>
      <c r="M167" s="23"/>
      <c r="N167" s="9"/>
      <c r="O167" s="9"/>
      <c r="P167" s="9"/>
      <c r="Q167" s="9"/>
    </row>
    <row r="168" spans="1:17" x14ac:dyDescent="0.25">
      <c r="A168" s="17"/>
      <c r="F168" s="23"/>
      <c r="G168" s="23"/>
      <c r="H168" s="23"/>
      <c r="I168" s="23"/>
      <c r="J168" s="23"/>
      <c r="K168" s="23"/>
      <c r="L168" s="23"/>
      <c r="M168" s="23"/>
      <c r="N168" s="9"/>
      <c r="O168" s="9"/>
      <c r="P168" s="9"/>
      <c r="Q168" s="9"/>
    </row>
    <row r="169" spans="1:17" x14ac:dyDescent="0.25">
      <c r="A169" s="17"/>
      <c r="F169" s="23"/>
      <c r="G169" s="23"/>
      <c r="H169" s="23"/>
      <c r="I169" s="23"/>
      <c r="J169" s="23"/>
      <c r="K169" s="23"/>
      <c r="L169" s="23"/>
      <c r="M169" s="23"/>
      <c r="N169" s="9"/>
      <c r="O169" s="9"/>
      <c r="P169" s="9"/>
      <c r="Q169" s="9"/>
    </row>
    <row r="170" spans="1:17" x14ac:dyDescent="0.25">
      <c r="A170" s="17"/>
      <c r="F170" s="23"/>
      <c r="G170" s="23"/>
      <c r="H170" s="23"/>
      <c r="I170" s="23"/>
      <c r="J170" s="23"/>
      <c r="K170" s="23"/>
      <c r="L170" s="23"/>
      <c r="M170" s="23"/>
      <c r="N170" s="9"/>
      <c r="O170" s="9"/>
      <c r="P170" s="9"/>
      <c r="Q170" s="9"/>
    </row>
    <row r="171" spans="1:17" x14ac:dyDescent="0.25">
      <c r="A171" s="19"/>
      <c r="F171" s="23"/>
      <c r="G171" s="23"/>
      <c r="H171" s="23"/>
      <c r="I171" s="23"/>
      <c r="J171" s="23"/>
      <c r="K171" s="23"/>
      <c r="L171" s="23"/>
      <c r="M171" s="23"/>
      <c r="N171" s="9"/>
      <c r="O171" s="9"/>
      <c r="P171" s="9"/>
      <c r="Q171" s="9"/>
    </row>
    <row r="172" spans="1:17" x14ac:dyDescent="0.25">
      <c r="A172" s="19"/>
      <c r="F172" s="23"/>
      <c r="G172" s="23"/>
      <c r="H172" s="23"/>
      <c r="I172" s="23"/>
      <c r="J172" s="23"/>
      <c r="K172" s="23"/>
      <c r="L172" s="23"/>
      <c r="M172" s="23"/>
      <c r="N172" s="9"/>
      <c r="O172" s="9"/>
      <c r="P172" s="9"/>
      <c r="Q172" s="9"/>
    </row>
    <row r="173" spans="1:17" x14ac:dyDescent="0.25">
      <c r="A173" s="19"/>
      <c r="F173" s="23"/>
      <c r="G173" s="23"/>
      <c r="H173" s="23"/>
      <c r="I173" s="23"/>
      <c r="J173" s="23"/>
      <c r="K173" s="23"/>
      <c r="L173" s="23"/>
      <c r="M173" s="23"/>
      <c r="N173" s="9"/>
      <c r="O173" s="9"/>
      <c r="P173" s="9"/>
      <c r="Q173" s="9"/>
    </row>
    <row r="174" spans="1:17" x14ac:dyDescent="0.25">
      <c r="A174" s="19"/>
      <c r="F174" s="23"/>
      <c r="G174" s="23"/>
      <c r="H174" s="23"/>
      <c r="I174" s="23"/>
      <c r="J174" s="23"/>
      <c r="K174" s="23"/>
      <c r="L174" s="23"/>
      <c r="M174" s="23"/>
      <c r="N174" s="9"/>
      <c r="O174" s="9"/>
      <c r="P174" s="9"/>
      <c r="Q174" s="9"/>
    </row>
    <row r="175" spans="1:17" x14ac:dyDescent="0.25">
      <c r="F175" s="23"/>
      <c r="G175" s="23"/>
      <c r="H175" s="23"/>
      <c r="I175" s="23"/>
      <c r="J175" s="23"/>
      <c r="K175" s="23"/>
      <c r="L175" s="23"/>
      <c r="M175" s="23"/>
      <c r="N175" s="9"/>
      <c r="O175" s="9"/>
      <c r="P175" s="9"/>
      <c r="Q175" s="9"/>
    </row>
    <row r="176" spans="1:17" x14ac:dyDescent="0.25">
      <c r="F176" s="23"/>
      <c r="G176" s="23"/>
      <c r="H176" s="23"/>
      <c r="I176" s="23"/>
      <c r="J176" s="23"/>
      <c r="K176" s="23"/>
      <c r="L176" s="23"/>
      <c r="M176" s="23"/>
      <c r="N176" s="9"/>
      <c r="O176" s="9"/>
      <c r="P176" s="9"/>
      <c r="Q176" s="9"/>
    </row>
    <row r="177" spans="6:17" x14ac:dyDescent="0.25">
      <c r="F177" s="23"/>
      <c r="G177" s="23"/>
      <c r="H177" s="23"/>
      <c r="I177" s="23"/>
      <c r="J177" s="23"/>
      <c r="K177" s="23"/>
      <c r="L177" s="23"/>
      <c r="M177" s="23"/>
      <c r="N177" s="9"/>
      <c r="O177" s="9"/>
      <c r="P177" s="9"/>
      <c r="Q177" s="9"/>
    </row>
    <row r="178" spans="6:17" x14ac:dyDescent="0.25">
      <c r="F178" s="23"/>
      <c r="G178" s="23"/>
      <c r="H178" s="23"/>
      <c r="I178" s="23"/>
      <c r="J178" s="23"/>
      <c r="K178" s="23"/>
      <c r="L178" s="23"/>
      <c r="M178" s="23"/>
      <c r="N178" s="9"/>
      <c r="O178" s="9"/>
      <c r="P178" s="9"/>
      <c r="Q178" s="9"/>
    </row>
    <row r="179" spans="6:17" x14ac:dyDescent="0.25">
      <c r="F179" s="23"/>
      <c r="G179" s="23"/>
      <c r="H179" s="23"/>
      <c r="I179" s="23"/>
      <c r="J179" s="23"/>
      <c r="K179" s="23"/>
      <c r="L179" s="23"/>
      <c r="M179" s="23"/>
      <c r="N179" s="9"/>
      <c r="O179" s="9"/>
      <c r="P179" s="9"/>
      <c r="Q179" s="9"/>
    </row>
    <row r="180" spans="6:17" x14ac:dyDescent="0.25">
      <c r="F180" s="23"/>
      <c r="G180" s="23"/>
      <c r="H180" s="23"/>
      <c r="I180" s="23"/>
      <c r="J180" s="23"/>
      <c r="K180" s="23"/>
      <c r="L180" s="23"/>
      <c r="M180" s="23"/>
      <c r="N180" s="9"/>
      <c r="O180" s="9"/>
      <c r="P180" s="9"/>
      <c r="Q180" s="9"/>
    </row>
    <row r="181" spans="6:17" x14ac:dyDescent="0.25">
      <c r="F181" s="23"/>
      <c r="G181" s="23"/>
      <c r="H181" s="23"/>
      <c r="I181" s="23"/>
      <c r="J181" s="23"/>
      <c r="K181" s="23"/>
      <c r="L181" s="23"/>
      <c r="M181" s="23"/>
      <c r="N181" s="9"/>
      <c r="O181" s="9"/>
      <c r="P181" s="9"/>
      <c r="Q181" s="9"/>
    </row>
    <row r="182" spans="6:17" x14ac:dyDescent="0.25">
      <c r="F182" s="23"/>
      <c r="G182" s="23"/>
      <c r="H182" s="23"/>
      <c r="I182" s="23"/>
      <c r="J182" s="23"/>
      <c r="K182" s="23"/>
      <c r="L182" s="23"/>
      <c r="M182" s="23"/>
      <c r="N182" s="9"/>
      <c r="O182" s="9"/>
      <c r="P182" s="9"/>
      <c r="Q182" s="9"/>
    </row>
    <row r="183" spans="6:17" x14ac:dyDescent="0.25">
      <c r="F183" s="23"/>
      <c r="G183" s="23"/>
      <c r="H183" s="23"/>
      <c r="I183" s="23"/>
      <c r="J183" s="23"/>
      <c r="K183" s="23"/>
      <c r="L183" s="23"/>
      <c r="M183" s="23"/>
      <c r="N183" s="9"/>
      <c r="O183" s="9"/>
      <c r="P183" s="9"/>
      <c r="Q183" s="9"/>
    </row>
    <row r="184" spans="6:17" x14ac:dyDescent="0.25">
      <c r="F184" s="23"/>
      <c r="G184" s="23"/>
      <c r="H184" s="23"/>
      <c r="I184" s="23"/>
      <c r="J184" s="23"/>
      <c r="K184" s="23"/>
      <c r="L184" s="23"/>
      <c r="M184" s="23"/>
      <c r="N184" s="9"/>
      <c r="O184" s="9"/>
      <c r="P184" s="9"/>
      <c r="Q184" s="9"/>
    </row>
    <row r="185" spans="6:17" x14ac:dyDescent="0.25">
      <c r="F185" s="23"/>
      <c r="G185" s="23"/>
      <c r="H185" s="23"/>
      <c r="I185" s="23"/>
      <c r="J185" s="23"/>
      <c r="K185" s="23"/>
      <c r="L185" s="23"/>
      <c r="M185" s="23"/>
    </row>
    <row r="186" spans="6:17" x14ac:dyDescent="0.25">
      <c r="F186" s="23"/>
      <c r="G186" s="23"/>
      <c r="H186" s="23"/>
      <c r="I186" s="23"/>
      <c r="J186" s="23"/>
      <c r="K186" s="23"/>
      <c r="L186" s="23"/>
      <c r="M186" s="23"/>
    </row>
    <row r="187" spans="6:17" x14ac:dyDescent="0.25">
      <c r="F187" s="23"/>
      <c r="G187" s="23"/>
      <c r="H187" s="23"/>
      <c r="I187" s="23"/>
      <c r="J187" s="23"/>
      <c r="K187" s="23"/>
      <c r="L187" s="23"/>
      <c r="M187" s="23"/>
    </row>
    <row r="188" spans="6:17" x14ac:dyDescent="0.25">
      <c r="F188" s="23"/>
      <c r="G188" s="23"/>
      <c r="H188" s="23"/>
      <c r="I188" s="23"/>
      <c r="J188" s="23"/>
      <c r="K188" s="23"/>
      <c r="L188" s="23"/>
      <c r="M188" s="23"/>
    </row>
    <row r="189" spans="6:17" x14ac:dyDescent="0.25">
      <c r="F189" s="23"/>
      <c r="G189" s="23"/>
      <c r="H189" s="23"/>
      <c r="I189" s="23"/>
      <c r="J189" s="23"/>
      <c r="K189" s="23"/>
      <c r="L189" s="23"/>
      <c r="M189" s="23"/>
    </row>
    <row r="190" spans="6:17" x14ac:dyDescent="0.25">
      <c r="F190" s="23"/>
      <c r="G190" s="23"/>
      <c r="H190" s="23"/>
      <c r="I190" s="23"/>
      <c r="J190" s="23"/>
      <c r="K190" s="23"/>
      <c r="L190" s="23"/>
      <c r="M190" s="23"/>
    </row>
    <row r="191" spans="6:17" x14ac:dyDescent="0.25">
      <c r="F191" s="23"/>
      <c r="G191" s="23"/>
      <c r="H191" s="23"/>
      <c r="I191" s="23"/>
      <c r="J191" s="23"/>
      <c r="K191" s="23"/>
      <c r="L191" s="23"/>
      <c r="M191" s="23"/>
    </row>
  </sheetData>
  <mergeCells count="292">
    <mergeCell ref="D82:D83"/>
    <mergeCell ref="D85:D92"/>
    <mergeCell ref="D93:D94"/>
    <mergeCell ref="D95:D98"/>
    <mergeCell ref="D107:D109"/>
    <mergeCell ref="D2:D3"/>
    <mergeCell ref="D5:D9"/>
    <mergeCell ref="D10:D14"/>
    <mergeCell ref="D15:D23"/>
    <mergeCell ref="D24:D33"/>
    <mergeCell ref="D34:D39"/>
    <mergeCell ref="D42:D45"/>
    <mergeCell ref="D46:D49"/>
    <mergeCell ref="D50:D51"/>
    <mergeCell ref="I46:I49"/>
    <mergeCell ref="J57:J59"/>
    <mergeCell ref="R62:R63"/>
    <mergeCell ref="K50:K51"/>
    <mergeCell ref="K52:K53"/>
    <mergeCell ref="A34:A39"/>
    <mergeCell ref="B34:B39"/>
    <mergeCell ref="B52:B53"/>
    <mergeCell ref="A52:A53"/>
    <mergeCell ref="F54:F61"/>
    <mergeCell ref="E54:E61"/>
    <mergeCell ref="K62:K63"/>
    <mergeCell ref="Q54:Q61"/>
    <mergeCell ref="L42:L44"/>
    <mergeCell ref="M42:M44"/>
    <mergeCell ref="N42:N44"/>
    <mergeCell ref="O42:O44"/>
    <mergeCell ref="P42:P44"/>
    <mergeCell ref="D52:D53"/>
    <mergeCell ref="D54:D61"/>
    <mergeCell ref="D62:D63"/>
    <mergeCell ref="P65:P66"/>
    <mergeCell ref="O65:O66"/>
    <mergeCell ref="N65:N66"/>
    <mergeCell ref="M65:M66"/>
    <mergeCell ref="L65:L66"/>
    <mergeCell ref="C65:C69"/>
    <mergeCell ref="B62:B63"/>
    <mergeCell ref="F50:F51"/>
    <mergeCell ref="G50:G51"/>
    <mergeCell ref="G52:G53"/>
    <mergeCell ref="F52:F53"/>
    <mergeCell ref="E52:E53"/>
    <mergeCell ref="C52:C53"/>
    <mergeCell ref="C50:C51"/>
    <mergeCell ref="G54:G61"/>
    <mergeCell ref="E50:E51"/>
    <mergeCell ref="D65:D69"/>
    <mergeCell ref="R5:R9"/>
    <mergeCell ref="N6:N7"/>
    <mergeCell ref="N8:N9"/>
    <mergeCell ref="R17:R18"/>
    <mergeCell ref="O17:O18"/>
    <mergeCell ref="K10:K12"/>
    <mergeCell ref="R46:R47"/>
    <mergeCell ref="I50:I51"/>
    <mergeCell ref="I52:I53"/>
    <mergeCell ref="J37:J38"/>
    <mergeCell ref="Q10:Q14"/>
    <mergeCell ref="I10:I14"/>
    <mergeCell ref="R37:R38"/>
    <mergeCell ref="P37:P38"/>
    <mergeCell ref="Q34:Q38"/>
    <mergeCell ref="P6:P7"/>
    <mergeCell ref="O8:O9"/>
    <mergeCell ref="P8:P9"/>
    <mergeCell ref="Q5:Q9"/>
    <mergeCell ref="L8:L9"/>
    <mergeCell ref="M8:M9"/>
    <mergeCell ref="L6:L7"/>
    <mergeCell ref="J8:J9"/>
    <mergeCell ref="K5:K9"/>
    <mergeCell ref="Q2:Q3"/>
    <mergeCell ref="P2:P3"/>
    <mergeCell ref="M2:O2"/>
    <mergeCell ref="L2:L3"/>
    <mergeCell ref="K2:K3"/>
    <mergeCell ref="J2:J3"/>
    <mergeCell ref="H2:H3"/>
    <mergeCell ref="S2:T2"/>
    <mergeCell ref="R2:R3"/>
    <mergeCell ref="C107:C109"/>
    <mergeCell ref="E107:E109"/>
    <mergeCell ref="F107:F109"/>
    <mergeCell ref="B2:B3"/>
    <mergeCell ref="C2:C3"/>
    <mergeCell ref="I2:I3"/>
    <mergeCell ref="G2:G3"/>
    <mergeCell ref="A2:A3"/>
    <mergeCell ref="F2:F3"/>
    <mergeCell ref="E2:E3"/>
    <mergeCell ref="A54:A61"/>
    <mergeCell ref="B54:B61"/>
    <mergeCell ref="A42:A45"/>
    <mergeCell ref="A15:A23"/>
    <mergeCell ref="B15:B23"/>
    <mergeCell ref="C15:C23"/>
    <mergeCell ref="A24:A33"/>
    <mergeCell ref="B24:B33"/>
    <mergeCell ref="A10:A14"/>
    <mergeCell ref="B10:B14"/>
    <mergeCell ref="C10:C14"/>
    <mergeCell ref="E10:E14"/>
    <mergeCell ref="F10:F14"/>
    <mergeCell ref="G10:G14"/>
    <mergeCell ref="B93:B94"/>
    <mergeCell ref="A93:A94"/>
    <mergeCell ref="C93:C94"/>
    <mergeCell ref="C112:K112"/>
    <mergeCell ref="Q24:Q32"/>
    <mergeCell ref="Q78:Q79"/>
    <mergeCell ref="Q80:Q81"/>
    <mergeCell ref="K78:K79"/>
    <mergeCell ref="K24:K25"/>
    <mergeCell ref="K26:K27"/>
    <mergeCell ref="K28:K29"/>
    <mergeCell ref="C62:C63"/>
    <mergeCell ref="E62:E63"/>
    <mergeCell ref="F62:F63"/>
    <mergeCell ref="G62:G63"/>
    <mergeCell ref="A110:F110"/>
    <mergeCell ref="A50:A51"/>
    <mergeCell ref="B50:B51"/>
    <mergeCell ref="B42:B45"/>
    <mergeCell ref="C42:C45"/>
    <mergeCell ref="E42:E45"/>
    <mergeCell ref="A107:A109"/>
    <mergeCell ref="C111:F111"/>
    <mergeCell ref="B107:B109"/>
    <mergeCell ref="G107:G109"/>
    <mergeCell ref="I107:I109"/>
    <mergeCell ref="A82:A83"/>
    <mergeCell ref="A78:A79"/>
    <mergeCell ref="A80:A81"/>
    <mergeCell ref="F78:F79"/>
    <mergeCell ref="F82:F83"/>
    <mergeCell ref="B82:B83"/>
    <mergeCell ref="C82:C83"/>
    <mergeCell ref="E82:E83"/>
    <mergeCell ref="A85:A92"/>
    <mergeCell ref="B85:B92"/>
    <mergeCell ref="A95:A98"/>
    <mergeCell ref="B95:B98"/>
    <mergeCell ref="C95:C98"/>
    <mergeCell ref="E95:E98"/>
    <mergeCell ref="F95:F98"/>
    <mergeCell ref="G95:G98"/>
    <mergeCell ref="C85:C92"/>
    <mergeCell ref="E93:E94"/>
    <mergeCell ref="F93:F94"/>
    <mergeCell ref="G93:G94"/>
    <mergeCell ref="I93:I94"/>
    <mergeCell ref="G78:G79"/>
    <mergeCell ref="A73:A75"/>
    <mergeCell ref="C73:C75"/>
    <mergeCell ref="E73:E75"/>
    <mergeCell ref="F73:F75"/>
    <mergeCell ref="B73:B75"/>
    <mergeCell ref="F80:F81"/>
    <mergeCell ref="C80:C81"/>
    <mergeCell ref="B80:B81"/>
    <mergeCell ref="E80:E81"/>
    <mergeCell ref="B78:B79"/>
    <mergeCell ref="E78:E79"/>
    <mergeCell ref="C78:C79"/>
    <mergeCell ref="D73:D75"/>
    <mergeCell ref="D78:D79"/>
    <mergeCell ref="D80:D81"/>
    <mergeCell ref="E85:E92"/>
    <mergeCell ref="F85:F92"/>
    <mergeCell ref="G85:G92"/>
    <mergeCell ref="I85:I92"/>
    <mergeCell ref="J85:J89"/>
    <mergeCell ref="Q50:Q51"/>
    <mergeCell ref="Q52:Q53"/>
    <mergeCell ref="Q85:Q90"/>
    <mergeCell ref="G82:G83"/>
    <mergeCell ref="Q62:Q63"/>
    <mergeCell ref="K73:K74"/>
    <mergeCell ref="G73:G75"/>
    <mergeCell ref="I73:I75"/>
    <mergeCell ref="I80:I81"/>
    <mergeCell ref="Q65:Q69"/>
    <mergeCell ref="I65:I69"/>
    <mergeCell ref="H50:H51"/>
    <mergeCell ref="H52:H53"/>
    <mergeCell ref="H54:H61"/>
    <mergeCell ref="H62:H63"/>
    <mergeCell ref="H65:H69"/>
    <mergeCell ref="K65:K66"/>
    <mergeCell ref="J65:J66"/>
    <mergeCell ref="K55:K56"/>
    <mergeCell ref="I5:I9"/>
    <mergeCell ref="G15:G23"/>
    <mergeCell ref="I15:I23"/>
    <mergeCell ref="C24:C33"/>
    <mergeCell ref="C34:C39"/>
    <mergeCell ref="G65:G69"/>
    <mergeCell ref="C54:C61"/>
    <mergeCell ref="A62:A63"/>
    <mergeCell ref="I62:I63"/>
    <mergeCell ref="A5:A9"/>
    <mergeCell ref="B5:B9"/>
    <mergeCell ref="C5:C9"/>
    <mergeCell ref="A46:A49"/>
    <mergeCell ref="B46:B49"/>
    <mergeCell ref="C46:C49"/>
    <mergeCell ref="E46:E49"/>
    <mergeCell ref="F46:F49"/>
    <mergeCell ref="G46:G49"/>
    <mergeCell ref="F42:F45"/>
    <mergeCell ref="E65:E69"/>
    <mergeCell ref="F65:F69"/>
    <mergeCell ref="G42:G45"/>
    <mergeCell ref="A65:A69"/>
    <mergeCell ref="B65:B69"/>
    <mergeCell ref="K22:K23"/>
    <mergeCell ref="H46:H49"/>
    <mergeCell ref="Q15:Q22"/>
    <mergeCell ref="E15:E23"/>
    <mergeCell ref="F15:F23"/>
    <mergeCell ref="P17:P18"/>
    <mergeCell ref="H5:H9"/>
    <mergeCell ref="H10:H14"/>
    <mergeCell ref="H15:H23"/>
    <mergeCell ref="E5:E9"/>
    <mergeCell ref="F5:F9"/>
    <mergeCell ref="G5:G9"/>
    <mergeCell ref="K13:K14"/>
    <mergeCell ref="K19:K20"/>
    <mergeCell ref="J17:J18"/>
    <mergeCell ref="K15:K16"/>
    <mergeCell ref="K17:K18"/>
    <mergeCell ref="I42:I45"/>
    <mergeCell ref="L37:L38"/>
    <mergeCell ref="Q42:Q45"/>
    <mergeCell ref="K46:K47"/>
    <mergeCell ref="J5:J7"/>
    <mergeCell ref="M6:M7"/>
    <mergeCell ref="O6:O7"/>
    <mergeCell ref="E24:E33"/>
    <mergeCell ref="F24:F33"/>
    <mergeCell ref="G24:G33"/>
    <mergeCell ref="I24:I33"/>
    <mergeCell ref="E34:E39"/>
    <mergeCell ref="F34:F39"/>
    <mergeCell ref="G34:G39"/>
    <mergeCell ref="I34:I39"/>
    <mergeCell ref="K30:K31"/>
    <mergeCell ref="K35:K36"/>
    <mergeCell ref="G80:G81"/>
    <mergeCell ref="I54:I61"/>
    <mergeCell ref="H24:H33"/>
    <mergeCell ref="H34:H39"/>
    <mergeCell ref="H42:H45"/>
    <mergeCell ref="K80:K81"/>
    <mergeCell ref="R67:R68"/>
    <mergeCell ref="P67:P68"/>
    <mergeCell ref="O67:O68"/>
    <mergeCell ref="N67:N68"/>
    <mergeCell ref="M67:M68"/>
    <mergeCell ref="L67:L68"/>
    <mergeCell ref="K67:K68"/>
    <mergeCell ref="J67:J68"/>
    <mergeCell ref="K32:K33"/>
    <mergeCell ref="K37:K39"/>
    <mergeCell ref="K57:K59"/>
    <mergeCell ref="L57:L59"/>
    <mergeCell ref="P57:P59"/>
    <mergeCell ref="Q46:Q49"/>
    <mergeCell ref="R65:R66"/>
    <mergeCell ref="R42:R44"/>
    <mergeCell ref="J42:J44"/>
    <mergeCell ref="K42:K44"/>
    <mergeCell ref="H107:H109"/>
    <mergeCell ref="Q95:Q96"/>
    <mergeCell ref="Q73:Q74"/>
    <mergeCell ref="I78:I79"/>
    <mergeCell ref="I95:I98"/>
    <mergeCell ref="I82:I83"/>
    <mergeCell ref="H85:H92"/>
    <mergeCell ref="H93:H94"/>
    <mergeCell ref="H95:H98"/>
    <mergeCell ref="H73:H75"/>
    <mergeCell ref="H78:H79"/>
    <mergeCell ref="H80:H81"/>
    <mergeCell ref="H82:H83"/>
    <mergeCell ref="J95:J96"/>
  </mergeCells>
  <pageMargins left="0.23622047244094491" right="0.23622047244094491" top="0.35433070866141736" bottom="0.55118110236220474" header="0.31496062992125984" footer="0.31496062992125984"/>
  <pageSetup paperSize="8" scale="56" fitToHeight="0" orientation="landscape" r:id="rId1"/>
  <headerFooter>
    <oddFooter xml:space="preserve">&amp;R&amp;12Zpracoval odbor finanční, stav k 3. 4. 2017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133"/>
  <sheetViews>
    <sheetView zoomScale="70" zoomScaleNormal="70" zoomScalePageLayoutView="85" workbookViewId="0">
      <selection activeCell="F5" sqref="F5:F7"/>
    </sheetView>
  </sheetViews>
  <sheetFormatPr defaultRowHeight="15" x14ac:dyDescent="0.25"/>
  <cols>
    <col min="1" max="1" width="4.7109375" customWidth="1"/>
    <col min="2" max="2" width="14.140625" customWidth="1"/>
    <col min="3" max="3" width="23.42578125" style="235" customWidth="1"/>
    <col min="4" max="4" width="17.28515625" style="235" customWidth="1"/>
    <col min="5" max="5" width="11.7109375" style="235" customWidth="1"/>
    <col min="6" max="6" width="8.7109375" style="235" customWidth="1"/>
    <col min="7" max="7" width="16.28515625" style="538" customWidth="1"/>
    <col min="8" max="8" width="13.85546875" style="636" customWidth="1"/>
    <col min="9" max="9" width="13.42578125" customWidth="1"/>
    <col min="10" max="10" width="15.140625" customWidth="1"/>
    <col min="11" max="11" width="40.7109375" customWidth="1"/>
    <col min="12" max="13" width="15" customWidth="1"/>
    <col min="14" max="14" width="16.7109375" customWidth="1"/>
    <col min="15" max="15" width="13.7109375" customWidth="1"/>
    <col min="16" max="16" width="11.42578125" customWidth="1"/>
    <col min="17" max="17" width="12.7109375" customWidth="1"/>
    <col min="18" max="18" width="56.85546875" customWidth="1"/>
    <col min="19" max="19" width="0" hidden="1" customWidth="1"/>
    <col min="20" max="20" width="15.5703125" hidden="1" customWidth="1"/>
  </cols>
  <sheetData>
    <row r="1" spans="1:89" ht="29.25" thickBot="1" x14ac:dyDescent="0.5">
      <c r="B1" s="165" t="s">
        <v>702</v>
      </c>
      <c r="C1" s="530"/>
      <c r="D1" s="530"/>
      <c r="E1" s="530"/>
      <c r="F1" s="530"/>
      <c r="G1" s="535"/>
      <c r="H1" s="572"/>
      <c r="I1" s="165"/>
      <c r="J1" s="165"/>
      <c r="K1" s="165"/>
      <c r="L1" s="165"/>
      <c r="M1" s="165"/>
      <c r="N1" s="165"/>
      <c r="O1" s="165"/>
      <c r="P1" s="165"/>
      <c r="Q1" s="165"/>
      <c r="R1" s="236" t="s">
        <v>294</v>
      </c>
    </row>
    <row r="2" spans="1:89" ht="32.25" customHeight="1" x14ac:dyDescent="0.25">
      <c r="A2" s="1034" t="s">
        <v>328</v>
      </c>
      <c r="B2" s="1037" t="s">
        <v>145</v>
      </c>
      <c r="C2" s="1037" t="s">
        <v>135</v>
      </c>
      <c r="D2" s="1037" t="s">
        <v>663</v>
      </c>
      <c r="E2" s="1037" t="s">
        <v>136</v>
      </c>
      <c r="F2" s="1052" t="s">
        <v>141</v>
      </c>
      <c r="G2" s="1112" t="s">
        <v>208</v>
      </c>
      <c r="H2" s="1110" t="s">
        <v>502</v>
      </c>
      <c r="I2" s="1037" t="s">
        <v>358</v>
      </c>
      <c r="J2" s="1037" t="s">
        <v>137</v>
      </c>
      <c r="K2" s="1093" t="s">
        <v>209</v>
      </c>
      <c r="L2" s="1037" t="s">
        <v>311</v>
      </c>
      <c r="M2" s="1095" t="s">
        <v>309</v>
      </c>
      <c r="N2" s="1095"/>
      <c r="O2" s="1095"/>
      <c r="P2" s="1037" t="s">
        <v>310</v>
      </c>
      <c r="Q2" s="1093" t="s">
        <v>270</v>
      </c>
      <c r="R2" s="1082" t="s">
        <v>210</v>
      </c>
      <c r="S2" s="1084" t="s">
        <v>397</v>
      </c>
      <c r="T2" s="1085"/>
    </row>
    <row r="3" spans="1:89" ht="164.25" customHeight="1" x14ac:dyDescent="0.25">
      <c r="A3" s="1035"/>
      <c r="B3" s="1038"/>
      <c r="C3" s="1038"/>
      <c r="D3" s="792"/>
      <c r="E3" s="1038"/>
      <c r="F3" s="1053"/>
      <c r="G3" s="1113"/>
      <c r="H3" s="1111"/>
      <c r="I3" s="1038"/>
      <c r="J3" s="1038"/>
      <c r="K3" s="1094"/>
      <c r="L3" s="1038"/>
      <c r="M3" s="641" t="s">
        <v>212</v>
      </c>
      <c r="N3" s="642" t="s">
        <v>213</v>
      </c>
      <c r="O3" s="241" t="s">
        <v>277</v>
      </c>
      <c r="P3" s="1038"/>
      <c r="Q3" s="1094"/>
      <c r="R3" s="1083"/>
      <c r="S3" s="245" t="s">
        <v>398</v>
      </c>
      <c r="T3" s="379" t="s">
        <v>195</v>
      </c>
    </row>
    <row r="4" spans="1:89" ht="48.75" customHeight="1" thickBot="1" x14ac:dyDescent="0.3">
      <c r="A4" s="381" t="s">
        <v>260</v>
      </c>
      <c r="B4" s="242" t="s">
        <v>261</v>
      </c>
      <c r="C4" s="242" t="s">
        <v>262</v>
      </c>
      <c r="D4" s="242" t="s">
        <v>263</v>
      </c>
      <c r="E4" s="242" t="s">
        <v>264</v>
      </c>
      <c r="F4" s="242" t="s">
        <v>265</v>
      </c>
      <c r="G4" s="242" t="s">
        <v>266</v>
      </c>
      <c r="H4" s="573" t="s">
        <v>267</v>
      </c>
      <c r="I4" s="242" t="s">
        <v>268</v>
      </c>
      <c r="J4" s="243" t="s">
        <v>269</v>
      </c>
      <c r="K4" s="243" t="s">
        <v>503</v>
      </c>
      <c r="L4" s="242" t="s">
        <v>664</v>
      </c>
      <c r="M4" s="242" t="s">
        <v>665</v>
      </c>
      <c r="N4" s="244" t="s">
        <v>504</v>
      </c>
      <c r="O4" s="242" t="s">
        <v>666</v>
      </c>
      <c r="P4" s="640" t="s">
        <v>667</v>
      </c>
      <c r="Q4" s="242" t="s">
        <v>668</v>
      </c>
      <c r="R4" s="639" t="s">
        <v>669</v>
      </c>
      <c r="S4" s="244" t="s">
        <v>399</v>
      </c>
      <c r="T4" s="242" t="s">
        <v>400</v>
      </c>
    </row>
    <row r="5" spans="1:89" ht="101.25" customHeight="1" x14ac:dyDescent="0.25">
      <c r="A5" s="1046">
        <v>1</v>
      </c>
      <c r="B5" s="1039" t="s">
        <v>63</v>
      </c>
      <c r="C5" s="1042" t="s">
        <v>326</v>
      </c>
      <c r="D5" s="999" t="s">
        <v>671</v>
      </c>
      <c r="E5" s="1109" t="s">
        <v>73</v>
      </c>
      <c r="F5" s="1054" t="s">
        <v>8</v>
      </c>
      <c r="G5" s="1043">
        <v>362375172.18000001</v>
      </c>
      <c r="H5" s="1049" t="s">
        <v>63</v>
      </c>
      <c r="I5" s="1086" t="s">
        <v>284</v>
      </c>
      <c r="J5" s="735" t="s">
        <v>139</v>
      </c>
      <c r="K5" s="574" t="s">
        <v>281</v>
      </c>
      <c r="L5" s="575">
        <v>101386743</v>
      </c>
      <c r="M5" s="575">
        <f>N5+O5</f>
        <v>16225264</v>
      </c>
      <c r="N5" s="487">
        <v>16225264</v>
      </c>
      <c r="O5" s="576"/>
      <c r="P5" s="577">
        <f>M5/L5</f>
        <v>0.1600333881915903</v>
      </c>
      <c r="Q5" s="1088">
        <f>(M5+M6+M7)/G5</f>
        <v>4.4774767273351009E-2</v>
      </c>
      <c r="R5" s="647" t="s">
        <v>529</v>
      </c>
      <c r="S5" s="643">
        <f>T5/L5</f>
        <v>0.8399666118084097</v>
      </c>
      <c r="T5" s="10">
        <f>L5-M5</f>
        <v>85161479</v>
      </c>
    </row>
    <row r="6" spans="1:89" ht="297.75" customHeight="1" x14ac:dyDescent="0.25">
      <c r="A6" s="1001"/>
      <c r="B6" s="1040"/>
      <c r="C6" s="1004"/>
      <c r="D6" s="791"/>
      <c r="E6" s="1057"/>
      <c r="F6" s="1010"/>
      <c r="G6" s="1044"/>
      <c r="H6" s="1050"/>
      <c r="I6" s="1087"/>
      <c r="J6" s="730" t="s">
        <v>30</v>
      </c>
      <c r="K6" s="214" t="s">
        <v>290</v>
      </c>
      <c r="L6" s="578">
        <v>1000000</v>
      </c>
      <c r="M6" s="575">
        <f>N6+O6</f>
        <v>0</v>
      </c>
      <c r="N6" s="488">
        <v>0</v>
      </c>
      <c r="O6" s="579">
        <v>0</v>
      </c>
      <c r="P6" s="580">
        <f t="shared" ref="P6:P65" si="0">M6/L6</f>
        <v>0</v>
      </c>
      <c r="Q6" s="1081"/>
      <c r="R6" s="647" t="s">
        <v>530</v>
      </c>
      <c r="S6" s="644">
        <f t="shared" ref="S6:S57" si="1">T6/L6</f>
        <v>1</v>
      </c>
      <c r="T6" s="5">
        <f t="shared" ref="T6:T57" si="2">L6-M6</f>
        <v>1000000</v>
      </c>
    </row>
    <row r="7" spans="1:89" ht="83.25" customHeight="1" x14ac:dyDescent="0.25">
      <c r="A7" s="1002"/>
      <c r="B7" s="1041"/>
      <c r="C7" s="1005"/>
      <c r="D7" s="792"/>
      <c r="E7" s="1058"/>
      <c r="F7" s="1011"/>
      <c r="G7" s="1045"/>
      <c r="H7" s="1051"/>
      <c r="I7" s="1061"/>
      <c r="J7" s="581" t="s">
        <v>30</v>
      </c>
      <c r="K7" s="582" t="s">
        <v>290</v>
      </c>
      <c r="L7" s="583">
        <v>600000</v>
      </c>
      <c r="M7" s="575">
        <v>0</v>
      </c>
      <c r="N7" s="489">
        <v>0</v>
      </c>
      <c r="O7" s="579">
        <v>0</v>
      </c>
      <c r="P7" s="580">
        <f t="shared" si="0"/>
        <v>0</v>
      </c>
      <c r="Q7" s="1068"/>
      <c r="R7" s="647" t="s">
        <v>531</v>
      </c>
      <c r="S7" s="644">
        <f t="shared" si="1"/>
        <v>1</v>
      </c>
      <c r="T7" s="5">
        <f t="shared" si="2"/>
        <v>600000</v>
      </c>
    </row>
    <row r="8" spans="1:89" ht="97.5" customHeight="1" x14ac:dyDescent="0.25">
      <c r="A8" s="648">
        <v>2</v>
      </c>
      <c r="B8" s="610" t="s">
        <v>63</v>
      </c>
      <c r="C8" s="581" t="s">
        <v>287</v>
      </c>
      <c r="D8" s="714" t="s">
        <v>671</v>
      </c>
      <c r="E8" s="584" t="s">
        <v>74</v>
      </c>
      <c r="F8" s="585" t="s">
        <v>8</v>
      </c>
      <c r="G8" s="586">
        <v>462724796.58999997</v>
      </c>
      <c r="H8" s="587" t="s">
        <v>63</v>
      </c>
      <c r="I8" s="568" t="s">
        <v>285</v>
      </c>
      <c r="J8" s="582" t="s">
        <v>139</v>
      </c>
      <c r="K8" s="582" t="s">
        <v>282</v>
      </c>
      <c r="L8" s="578">
        <v>13225052</v>
      </c>
      <c r="M8" s="575">
        <f>N8+O8</f>
        <v>3306264</v>
      </c>
      <c r="N8" s="490">
        <v>3306264</v>
      </c>
      <c r="O8" s="588"/>
      <c r="P8" s="580">
        <f t="shared" si="0"/>
        <v>0.25000007561406939</v>
      </c>
      <c r="Q8" s="589">
        <f>M8/G8</f>
        <v>7.1452060152495667E-3</v>
      </c>
      <c r="R8" s="647" t="s">
        <v>529</v>
      </c>
      <c r="S8" s="644">
        <f t="shared" si="1"/>
        <v>0.74999992438593055</v>
      </c>
      <c r="T8" s="5">
        <f t="shared" si="2"/>
        <v>9918788</v>
      </c>
      <c r="U8" s="136"/>
      <c r="V8" s="136"/>
      <c r="W8" s="136"/>
      <c r="X8" s="136"/>
      <c r="Y8" s="136"/>
      <c r="Z8" s="136"/>
      <c r="AA8" s="136"/>
      <c r="AB8" s="136"/>
      <c r="AC8" s="136"/>
      <c r="AD8" s="136"/>
      <c r="AE8" s="136"/>
      <c r="AF8" s="136"/>
      <c r="AG8" s="136"/>
      <c r="AH8" s="136"/>
      <c r="AI8" s="136"/>
      <c r="AJ8" s="136"/>
      <c r="AK8" s="136"/>
      <c r="AL8" s="136"/>
      <c r="AM8" s="136"/>
      <c r="AN8" s="136"/>
      <c r="AO8" s="136"/>
      <c r="AP8" s="136"/>
      <c r="AQ8" s="136"/>
      <c r="AR8" s="136"/>
      <c r="AS8" s="136"/>
      <c r="AT8" s="136"/>
      <c r="AU8" s="136"/>
      <c r="AV8" s="136"/>
      <c r="AW8" s="136"/>
      <c r="AX8" s="136"/>
      <c r="AY8" s="136"/>
      <c r="AZ8" s="136"/>
      <c r="BA8" s="136"/>
      <c r="BB8" s="136"/>
      <c r="BC8" s="136"/>
      <c r="BD8" s="136"/>
      <c r="BE8" s="136"/>
      <c r="BF8" s="136"/>
      <c r="BG8" s="136"/>
      <c r="BH8" s="136"/>
      <c r="BI8" s="136"/>
      <c r="BJ8" s="136"/>
      <c r="BK8" s="136"/>
      <c r="BL8" s="136"/>
      <c r="BM8" s="136"/>
      <c r="BN8" s="136"/>
      <c r="BO8" s="136"/>
      <c r="BP8" s="136"/>
      <c r="BQ8" s="136"/>
      <c r="BR8" s="136"/>
      <c r="BS8" s="136"/>
      <c r="BT8" s="136"/>
      <c r="BU8" s="136"/>
      <c r="BV8" s="136"/>
      <c r="BW8" s="136"/>
      <c r="BX8" s="136"/>
      <c r="BY8" s="136"/>
      <c r="BZ8" s="136"/>
      <c r="CA8" s="136"/>
      <c r="CB8" s="136"/>
      <c r="CC8" s="136"/>
      <c r="CD8" s="136"/>
      <c r="CE8" s="136"/>
      <c r="CF8" s="136"/>
      <c r="CG8" s="136"/>
      <c r="CH8" s="136"/>
      <c r="CI8" s="136"/>
      <c r="CJ8" s="136"/>
      <c r="CK8" s="136"/>
    </row>
    <row r="9" spans="1:89" ht="126" customHeight="1" x14ac:dyDescent="0.25">
      <c r="A9" s="1031">
        <v>3</v>
      </c>
      <c r="B9" s="1003" t="s">
        <v>64</v>
      </c>
      <c r="C9" s="1003" t="s">
        <v>286</v>
      </c>
      <c r="D9" s="914" t="s">
        <v>672</v>
      </c>
      <c r="E9" s="1056" t="s">
        <v>75</v>
      </c>
      <c r="F9" s="1009" t="s">
        <v>8</v>
      </c>
      <c r="G9" s="1047">
        <v>400418989.25999999</v>
      </c>
      <c r="H9" s="1066" t="s">
        <v>532</v>
      </c>
      <c r="I9" s="804" t="s">
        <v>331</v>
      </c>
      <c r="J9" s="1003" t="s">
        <v>139</v>
      </c>
      <c r="K9" s="1069" t="s">
        <v>317</v>
      </c>
      <c r="L9" s="1089">
        <v>178471075</v>
      </c>
      <c r="M9" s="1089">
        <f>N9</f>
        <v>11053466</v>
      </c>
      <c r="N9" s="491">
        <f>11457379-24513-379400</f>
        <v>11053466</v>
      </c>
      <c r="O9" s="1096"/>
      <c r="P9" s="1067">
        <f>M9/L9</f>
        <v>6.1934215390365074E-2</v>
      </c>
      <c r="Q9" s="1067">
        <f>(M9+M11+M12)/G9</f>
        <v>0.15608232545489645</v>
      </c>
      <c r="R9" s="1091" t="s">
        <v>709</v>
      </c>
      <c r="S9" s="644"/>
      <c r="T9" s="5"/>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6"/>
      <c r="AU9" s="136"/>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row>
    <row r="10" spans="1:89" s="152" customFormat="1" ht="336.75" customHeight="1" x14ac:dyDescent="0.25">
      <c r="A10" s="1032"/>
      <c r="B10" s="1004"/>
      <c r="C10" s="1004"/>
      <c r="D10" s="791"/>
      <c r="E10" s="1057"/>
      <c r="F10" s="1010"/>
      <c r="G10" s="1044"/>
      <c r="H10" s="1050"/>
      <c r="I10" s="1087"/>
      <c r="J10" s="1005"/>
      <c r="K10" s="1070"/>
      <c r="L10" s="1090"/>
      <c r="M10" s="1090"/>
      <c r="N10" s="492" t="s">
        <v>480</v>
      </c>
      <c r="O10" s="1097"/>
      <c r="P10" s="1068"/>
      <c r="Q10" s="1081"/>
      <c r="R10" s="1092"/>
      <c r="S10" s="644">
        <f>T10/L9</f>
        <v>0.93806578460963497</v>
      </c>
      <c r="T10" s="5">
        <f>L9-M9</f>
        <v>167417609</v>
      </c>
      <c r="U10" s="136"/>
      <c r="V10" s="136"/>
      <c r="W10" s="136"/>
      <c r="X10" s="136"/>
      <c r="Y10" s="136"/>
      <c r="Z10" s="136"/>
      <c r="AA10" s="136"/>
      <c r="AB10" s="136"/>
      <c r="AC10" s="136"/>
      <c r="AD10" s="136"/>
      <c r="AE10" s="136"/>
      <c r="AF10" s="136"/>
      <c r="AG10" s="136"/>
      <c r="AH10" s="136"/>
      <c r="AI10" s="136"/>
      <c r="AJ10" s="136"/>
      <c r="AK10" s="136"/>
      <c r="AL10" s="136"/>
      <c r="AM10" s="136"/>
      <c r="AN10" s="136"/>
      <c r="AO10" s="136"/>
      <c r="AP10" s="136"/>
      <c r="AQ10" s="136"/>
      <c r="AR10" s="136"/>
      <c r="AS10" s="136"/>
      <c r="AT10" s="136"/>
      <c r="AU10" s="136"/>
      <c r="AV10" s="136"/>
      <c r="AW10" s="136"/>
      <c r="AX10" s="136"/>
      <c r="AY10" s="136"/>
      <c r="AZ10" s="136"/>
      <c r="BA10" s="136"/>
      <c r="BB10" s="136"/>
      <c r="BC10" s="136"/>
      <c r="BD10" s="136"/>
      <c r="BE10" s="136"/>
      <c r="BF10" s="136"/>
      <c r="BG10" s="136"/>
      <c r="BH10" s="136"/>
      <c r="BI10" s="136"/>
      <c r="BJ10" s="136"/>
      <c r="BK10" s="136"/>
      <c r="BL10" s="136"/>
      <c r="BM10" s="136"/>
      <c r="BN10" s="136"/>
      <c r="BO10" s="136"/>
      <c r="BP10" s="136"/>
      <c r="BQ10" s="136"/>
      <c r="BR10" s="136"/>
      <c r="BS10" s="136"/>
      <c r="BT10" s="136"/>
      <c r="BU10" s="136"/>
      <c r="BV10" s="136"/>
      <c r="BW10" s="136"/>
      <c r="BX10" s="136"/>
      <c r="BY10" s="136"/>
      <c r="BZ10" s="136"/>
      <c r="CA10" s="136"/>
      <c r="CB10" s="136"/>
      <c r="CC10" s="136"/>
      <c r="CD10" s="136"/>
      <c r="CE10" s="136"/>
      <c r="CF10" s="136"/>
      <c r="CG10" s="136"/>
      <c r="CH10" s="136"/>
      <c r="CI10" s="136"/>
      <c r="CJ10" s="136"/>
      <c r="CK10" s="136"/>
    </row>
    <row r="11" spans="1:89" s="136" customFormat="1" ht="324.75" customHeight="1" x14ac:dyDescent="0.25">
      <c r="A11" s="1032"/>
      <c r="B11" s="1004"/>
      <c r="C11" s="1004"/>
      <c r="D11" s="791"/>
      <c r="E11" s="1057"/>
      <c r="F11" s="1010"/>
      <c r="G11" s="1044"/>
      <c r="H11" s="1050"/>
      <c r="I11" s="1087"/>
      <c r="J11" s="582" t="s">
        <v>142</v>
      </c>
      <c r="K11" s="1071"/>
      <c r="L11" s="342">
        <v>40518449.969999999</v>
      </c>
      <c r="M11" s="575">
        <f t="shared" ref="M11:M29" si="3">N11+O11</f>
        <v>40518449.969999999</v>
      </c>
      <c r="N11" s="491">
        <v>40518449.969999999</v>
      </c>
      <c r="O11" s="493"/>
      <c r="P11" s="580">
        <f t="shared" si="0"/>
        <v>1</v>
      </c>
      <c r="Q11" s="1081"/>
      <c r="R11" s="647" t="s">
        <v>533</v>
      </c>
      <c r="S11" s="644">
        <f t="shared" si="1"/>
        <v>0</v>
      </c>
      <c r="T11" s="5">
        <f t="shared" si="2"/>
        <v>0</v>
      </c>
    </row>
    <row r="12" spans="1:89" s="136" customFormat="1" ht="355.5" customHeight="1" x14ac:dyDescent="0.25">
      <c r="A12" s="1032"/>
      <c r="B12" s="1004"/>
      <c r="C12" s="1004"/>
      <c r="D12" s="791"/>
      <c r="E12" s="1057"/>
      <c r="F12" s="1010"/>
      <c r="G12" s="1044"/>
      <c r="H12" s="1050"/>
      <c r="I12" s="1087"/>
      <c r="J12" s="582" t="s">
        <v>396</v>
      </c>
      <c r="K12" s="590" t="s">
        <v>395</v>
      </c>
      <c r="L12" s="342">
        <v>10926411.029999999</v>
      </c>
      <c r="M12" s="591">
        <f t="shared" si="3"/>
        <v>10926411.029999999</v>
      </c>
      <c r="N12" s="395">
        <v>10926411.029999999</v>
      </c>
      <c r="O12" s="592">
        <f>10926411.03-N12</f>
        <v>0</v>
      </c>
      <c r="P12" s="580">
        <f t="shared" si="0"/>
        <v>1</v>
      </c>
      <c r="Q12" s="1081"/>
      <c r="R12" s="715" t="s">
        <v>682</v>
      </c>
      <c r="S12" s="644">
        <f t="shared" si="1"/>
        <v>0</v>
      </c>
      <c r="T12" s="5">
        <f t="shared" si="2"/>
        <v>0</v>
      </c>
    </row>
    <row r="13" spans="1:89" s="153" customFormat="1" ht="137.25" customHeight="1" x14ac:dyDescent="0.25">
      <c r="A13" s="1033"/>
      <c r="B13" s="1005"/>
      <c r="C13" s="1005"/>
      <c r="D13" s="792"/>
      <c r="E13" s="1058"/>
      <c r="F13" s="1011"/>
      <c r="G13" s="1045"/>
      <c r="H13" s="1051"/>
      <c r="I13" s="1061"/>
      <c r="J13" s="582" t="s">
        <v>30</v>
      </c>
      <c r="K13" s="582" t="s">
        <v>318</v>
      </c>
      <c r="L13" s="342">
        <v>150000</v>
      </c>
      <c r="M13" s="575">
        <f t="shared" si="3"/>
        <v>150000</v>
      </c>
      <c r="N13" s="491">
        <v>150000</v>
      </c>
      <c r="O13" s="593"/>
      <c r="P13" s="580">
        <f t="shared" si="0"/>
        <v>1</v>
      </c>
      <c r="Q13" s="1068"/>
      <c r="R13" s="647" t="s">
        <v>534</v>
      </c>
      <c r="S13" s="644">
        <f t="shared" si="1"/>
        <v>0</v>
      </c>
      <c r="T13" s="5">
        <f t="shared" si="2"/>
        <v>0</v>
      </c>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row>
    <row r="14" spans="1:89" ht="308.25" customHeight="1" x14ac:dyDescent="0.25">
      <c r="A14" s="1031">
        <v>4</v>
      </c>
      <c r="B14" s="1003" t="s">
        <v>65</v>
      </c>
      <c r="C14" s="1003" t="s">
        <v>169</v>
      </c>
      <c r="D14" s="914" t="s">
        <v>672</v>
      </c>
      <c r="E14" s="1056" t="s">
        <v>76</v>
      </c>
      <c r="F14" s="1009" t="s">
        <v>8</v>
      </c>
      <c r="G14" s="1047">
        <v>433013258.18000001</v>
      </c>
      <c r="H14" s="1066" t="s">
        <v>532</v>
      </c>
      <c r="I14" s="804" t="s">
        <v>391</v>
      </c>
      <c r="J14" s="582" t="s">
        <v>139</v>
      </c>
      <c r="K14" s="582" t="s">
        <v>319</v>
      </c>
      <c r="L14" s="342">
        <v>354887803</v>
      </c>
      <c r="M14" s="575">
        <f t="shared" si="3"/>
        <v>88721951</v>
      </c>
      <c r="N14" s="494">
        <v>88721951</v>
      </c>
      <c r="O14" s="579"/>
      <c r="P14" s="580">
        <f t="shared" si="0"/>
        <v>0.250000000704448</v>
      </c>
      <c r="Q14" s="1067">
        <f>(M14+M15)/G14</f>
        <v>0.20558712537848972</v>
      </c>
      <c r="R14" s="647" t="s">
        <v>535</v>
      </c>
      <c r="S14" s="644">
        <f t="shared" si="1"/>
        <v>0.74999999929555206</v>
      </c>
      <c r="T14" s="5">
        <f t="shared" si="2"/>
        <v>266165852</v>
      </c>
      <c r="U14" s="136"/>
      <c r="V14" s="136"/>
      <c r="W14" s="136"/>
      <c r="X14" s="136"/>
      <c r="Y14" s="136"/>
      <c r="Z14" s="136"/>
      <c r="AA14" s="136"/>
      <c r="AB14" s="136"/>
      <c r="AC14" s="136"/>
      <c r="AD14" s="136"/>
      <c r="AE14" s="136"/>
      <c r="AF14" s="136"/>
      <c r="AG14" s="136"/>
      <c r="AH14" s="136"/>
      <c r="AI14" s="136"/>
      <c r="AJ14" s="136"/>
      <c r="AK14" s="136"/>
      <c r="AL14" s="136"/>
      <c r="AM14" s="136"/>
      <c r="AN14" s="136"/>
      <c r="AO14" s="136"/>
      <c r="AP14" s="136"/>
      <c r="AQ14" s="136"/>
      <c r="AR14" s="136"/>
      <c r="AS14" s="136"/>
      <c r="AT14" s="136"/>
      <c r="AU14" s="136"/>
      <c r="AV14" s="136"/>
      <c r="AW14" s="136"/>
      <c r="AX14" s="136"/>
      <c r="AY14" s="136"/>
      <c r="AZ14" s="136"/>
      <c r="BA14" s="136"/>
      <c r="BB14" s="136"/>
      <c r="BC14" s="136"/>
      <c r="BD14" s="136"/>
      <c r="BE14" s="136"/>
      <c r="BF14" s="136"/>
      <c r="BG14" s="136"/>
      <c r="BH14" s="136"/>
      <c r="BI14" s="136"/>
      <c r="BJ14" s="136"/>
      <c r="BK14" s="136"/>
      <c r="BL14" s="136"/>
      <c r="BM14" s="136"/>
      <c r="BN14" s="136"/>
      <c r="BO14" s="136"/>
      <c r="BP14" s="136"/>
      <c r="BQ14" s="136"/>
      <c r="BR14" s="136"/>
      <c r="BS14" s="136"/>
      <c r="BT14" s="136"/>
      <c r="BU14" s="136"/>
      <c r="BV14" s="136"/>
      <c r="BW14" s="136"/>
      <c r="BX14" s="136"/>
      <c r="BY14" s="136"/>
      <c r="BZ14" s="136"/>
      <c r="CA14" s="136"/>
      <c r="CB14" s="136"/>
      <c r="CC14" s="136"/>
      <c r="CD14" s="136"/>
      <c r="CE14" s="136"/>
      <c r="CF14" s="136"/>
      <c r="CG14" s="136"/>
      <c r="CH14" s="136"/>
      <c r="CI14" s="136"/>
      <c r="CJ14" s="136"/>
      <c r="CK14" s="136"/>
    </row>
    <row r="15" spans="1:89" ht="210.75" customHeight="1" x14ac:dyDescent="0.25">
      <c r="A15" s="1033"/>
      <c r="B15" s="1005"/>
      <c r="C15" s="1005"/>
      <c r="D15" s="792"/>
      <c r="E15" s="1058"/>
      <c r="F15" s="1011"/>
      <c r="G15" s="1045"/>
      <c r="H15" s="1051"/>
      <c r="I15" s="1061"/>
      <c r="J15" s="582" t="s">
        <v>30</v>
      </c>
      <c r="K15" s="582" t="s">
        <v>320</v>
      </c>
      <c r="L15" s="342">
        <v>300000</v>
      </c>
      <c r="M15" s="575">
        <f t="shared" si="3"/>
        <v>300000</v>
      </c>
      <c r="N15" s="495">
        <v>300000</v>
      </c>
      <c r="O15" s="579"/>
      <c r="P15" s="580">
        <f t="shared" si="0"/>
        <v>1</v>
      </c>
      <c r="Q15" s="1068"/>
      <c r="R15" s="718" t="s">
        <v>684</v>
      </c>
      <c r="S15" s="644">
        <f t="shared" si="1"/>
        <v>0</v>
      </c>
      <c r="T15" s="5">
        <f t="shared" si="2"/>
        <v>0</v>
      </c>
    </row>
    <row r="16" spans="1:89" ht="285" customHeight="1" x14ac:dyDescent="0.25">
      <c r="A16" s="1000">
        <v>5</v>
      </c>
      <c r="B16" s="1059" t="s">
        <v>63</v>
      </c>
      <c r="C16" s="1003" t="s">
        <v>216</v>
      </c>
      <c r="D16" s="914" t="s">
        <v>671</v>
      </c>
      <c r="E16" s="1006" t="s">
        <v>77</v>
      </c>
      <c r="F16" s="1009" t="s">
        <v>8</v>
      </c>
      <c r="G16" s="873">
        <v>392633824.95999998</v>
      </c>
      <c r="H16" s="1013" t="s">
        <v>63</v>
      </c>
      <c r="I16" s="790" t="s">
        <v>367</v>
      </c>
      <c r="J16" s="582" t="s">
        <v>142</v>
      </c>
      <c r="K16" s="582" t="s">
        <v>279</v>
      </c>
      <c r="L16" s="342">
        <v>31074718.09</v>
      </c>
      <c r="M16" s="575">
        <f t="shared" si="3"/>
        <v>31074718.09</v>
      </c>
      <c r="N16" s="495">
        <v>31074718.09</v>
      </c>
      <c r="O16" s="579"/>
      <c r="P16" s="580">
        <f t="shared" si="0"/>
        <v>1</v>
      </c>
      <c r="Q16" s="589">
        <f>M16/G16</f>
        <v>7.9144271620423368E-2</v>
      </c>
      <c r="R16" s="647" t="s">
        <v>536</v>
      </c>
      <c r="S16" s="644">
        <f t="shared" si="1"/>
        <v>0</v>
      </c>
      <c r="T16" s="5">
        <f t="shared" si="2"/>
        <v>0</v>
      </c>
    </row>
    <row r="17" spans="1:20" ht="120.75" customHeight="1" x14ac:dyDescent="0.25">
      <c r="A17" s="1001"/>
      <c r="B17" s="1040"/>
      <c r="C17" s="1004"/>
      <c r="D17" s="791"/>
      <c r="E17" s="1007"/>
      <c r="F17" s="1010"/>
      <c r="G17" s="874"/>
      <c r="H17" s="1014"/>
      <c r="I17" s="902"/>
      <c r="J17" s="582" t="s">
        <v>472</v>
      </c>
      <c r="K17" s="582" t="s">
        <v>473</v>
      </c>
      <c r="L17" s="342">
        <f>134201.25*0.85</f>
        <v>114071.0625</v>
      </c>
      <c r="M17" s="575">
        <f>N17+O17</f>
        <v>114071.0625</v>
      </c>
      <c r="N17" s="495">
        <v>0</v>
      </c>
      <c r="O17" s="579">
        <f>134201.25*0.85</f>
        <v>114071.0625</v>
      </c>
      <c r="P17" s="580">
        <f t="shared" si="0"/>
        <v>1</v>
      </c>
      <c r="Q17" s="589">
        <f>M17/G16</f>
        <v>2.9052785381295443E-4</v>
      </c>
      <c r="R17" s="726" t="s">
        <v>696</v>
      </c>
      <c r="S17" s="644"/>
      <c r="T17" s="5"/>
    </row>
    <row r="18" spans="1:20" ht="135" x14ac:dyDescent="0.25">
      <c r="A18" s="1002"/>
      <c r="B18" s="1041"/>
      <c r="C18" s="1005"/>
      <c r="D18" s="792"/>
      <c r="E18" s="1008"/>
      <c r="F18" s="1011"/>
      <c r="G18" s="1012"/>
      <c r="H18" s="1015"/>
      <c r="I18" s="793"/>
      <c r="J18" s="582" t="s">
        <v>472</v>
      </c>
      <c r="K18" s="727" t="s">
        <v>697</v>
      </c>
      <c r="L18" s="342">
        <f>361507.25*0.85</f>
        <v>307281.16249999998</v>
      </c>
      <c r="M18" s="575">
        <f>N18+O18</f>
        <v>307281.16249999998</v>
      </c>
      <c r="N18" s="495">
        <v>0</v>
      </c>
      <c r="O18" s="579">
        <f>361507.25*0.85</f>
        <v>307281.16249999998</v>
      </c>
      <c r="P18" s="580">
        <f t="shared" si="0"/>
        <v>1</v>
      </c>
      <c r="Q18" s="589">
        <f>M18/G16</f>
        <v>7.8261510589747228E-4</v>
      </c>
      <c r="R18" s="726" t="s">
        <v>698</v>
      </c>
      <c r="S18" s="644"/>
      <c r="T18" s="5"/>
    </row>
    <row r="19" spans="1:20" ht="228.75" customHeight="1" x14ac:dyDescent="0.25">
      <c r="A19" s="1000">
        <v>6</v>
      </c>
      <c r="B19" s="1048" t="s">
        <v>63</v>
      </c>
      <c r="C19" s="1003" t="s">
        <v>170</v>
      </c>
      <c r="D19" s="914" t="s">
        <v>671</v>
      </c>
      <c r="E19" s="1006" t="s">
        <v>78</v>
      </c>
      <c r="F19" s="1009" t="s">
        <v>8</v>
      </c>
      <c r="G19" s="873">
        <v>77931313.939999998</v>
      </c>
      <c r="H19" s="1013" t="s">
        <v>63</v>
      </c>
      <c r="I19" s="790" t="s">
        <v>367</v>
      </c>
      <c r="J19" s="582" t="s">
        <v>142</v>
      </c>
      <c r="K19" s="582" t="s">
        <v>321</v>
      </c>
      <c r="L19" s="342">
        <f>19504849.28+97231.82</f>
        <v>19602081.100000001</v>
      </c>
      <c r="M19" s="575">
        <f t="shared" si="3"/>
        <v>16260597.42</v>
      </c>
      <c r="N19" s="495">
        <v>16260597.42</v>
      </c>
      <c r="O19" s="594"/>
      <c r="P19" s="580">
        <f t="shared" si="0"/>
        <v>0.82953423858653452</v>
      </c>
      <c r="Q19" s="589">
        <f>M19/G19</f>
        <v>0.20865293548777039</v>
      </c>
      <c r="R19" s="647" t="s">
        <v>537</v>
      </c>
      <c r="S19" s="644">
        <f t="shared" si="1"/>
        <v>0.17046576141346551</v>
      </c>
      <c r="T19" s="5">
        <f t="shared" si="2"/>
        <v>3341483.6800000016</v>
      </c>
    </row>
    <row r="20" spans="1:20" ht="151.5" customHeight="1" x14ac:dyDescent="0.25">
      <c r="A20" s="1002"/>
      <c r="B20" s="1041"/>
      <c r="C20" s="1005"/>
      <c r="D20" s="792"/>
      <c r="E20" s="1008"/>
      <c r="F20" s="1011"/>
      <c r="G20" s="1012"/>
      <c r="H20" s="1015"/>
      <c r="I20" s="793"/>
      <c r="J20" s="582" t="s">
        <v>472</v>
      </c>
      <c r="K20" s="582" t="s">
        <v>481</v>
      </c>
      <c r="L20" s="342">
        <v>44293.75</v>
      </c>
      <c r="M20" s="575">
        <f>N20+O20</f>
        <v>37649.68</v>
      </c>
      <c r="N20" s="495">
        <v>0</v>
      </c>
      <c r="O20" s="579">
        <v>37649.68</v>
      </c>
      <c r="P20" s="580">
        <f t="shared" si="0"/>
        <v>0.84999983067588547</v>
      </c>
      <c r="Q20" s="589">
        <f>M20/G19</f>
        <v>4.8311363040775651E-4</v>
      </c>
      <c r="R20" s="707" t="s">
        <v>653</v>
      </c>
      <c r="S20" s="644"/>
      <c r="T20" s="5"/>
    </row>
    <row r="21" spans="1:20" ht="224.25" customHeight="1" x14ac:dyDescent="0.25">
      <c r="A21" s="1000">
        <v>7</v>
      </c>
      <c r="B21" s="1048" t="s">
        <v>63</v>
      </c>
      <c r="C21" s="1003" t="s">
        <v>171</v>
      </c>
      <c r="D21" s="914" t="s">
        <v>671</v>
      </c>
      <c r="E21" s="1006" t="s">
        <v>78</v>
      </c>
      <c r="F21" s="1009" t="s">
        <v>8</v>
      </c>
      <c r="G21" s="873">
        <v>435187865.94999999</v>
      </c>
      <c r="H21" s="1013" t="s">
        <v>63</v>
      </c>
      <c r="I21" s="790" t="s">
        <v>367</v>
      </c>
      <c r="J21" s="582" t="s">
        <v>142</v>
      </c>
      <c r="K21" s="582" t="s">
        <v>280</v>
      </c>
      <c r="L21" s="342">
        <v>36122816.009999998</v>
      </c>
      <c r="M21" s="575">
        <f t="shared" si="3"/>
        <v>36122816.009999998</v>
      </c>
      <c r="N21" s="495">
        <v>36122816.009999998</v>
      </c>
      <c r="O21" s="579"/>
      <c r="P21" s="580">
        <f t="shared" si="0"/>
        <v>1</v>
      </c>
      <c r="Q21" s="589">
        <f>M21/G21</f>
        <v>8.3005108451599738E-2</v>
      </c>
      <c r="R21" s="647" t="s">
        <v>538</v>
      </c>
      <c r="S21" s="644">
        <f t="shared" si="1"/>
        <v>0</v>
      </c>
      <c r="T21" s="5">
        <f t="shared" si="2"/>
        <v>0</v>
      </c>
    </row>
    <row r="22" spans="1:20" ht="126.75" customHeight="1" x14ac:dyDescent="0.25">
      <c r="A22" s="1002"/>
      <c r="B22" s="1041"/>
      <c r="C22" s="1005"/>
      <c r="D22" s="792"/>
      <c r="E22" s="1008"/>
      <c r="F22" s="1011"/>
      <c r="G22" s="1012"/>
      <c r="H22" s="1015"/>
      <c r="I22" s="793"/>
      <c r="J22" s="582" t="s">
        <v>472</v>
      </c>
      <c r="K22" s="582" t="s">
        <v>477</v>
      </c>
      <c r="L22" s="342">
        <v>397500</v>
      </c>
      <c r="M22" s="575">
        <f>N22+O22</f>
        <v>337874.99</v>
      </c>
      <c r="N22" s="495">
        <v>0</v>
      </c>
      <c r="O22" s="579">
        <v>337874.99</v>
      </c>
      <c r="P22" s="580">
        <f t="shared" ref="P22" si="4">M22/L22</f>
        <v>0.84999997484276724</v>
      </c>
      <c r="Q22" s="589">
        <f>M22/G21</f>
        <v>7.7638881144452554E-4</v>
      </c>
      <c r="R22" s="707" t="s">
        <v>652</v>
      </c>
      <c r="S22" s="644"/>
      <c r="T22" s="5"/>
    </row>
    <row r="23" spans="1:20" ht="189" customHeight="1" x14ac:dyDescent="0.25">
      <c r="A23" s="1031">
        <v>8</v>
      </c>
      <c r="B23" s="1003" t="s">
        <v>66</v>
      </c>
      <c r="C23" s="1003" t="s">
        <v>67</v>
      </c>
      <c r="D23" s="914" t="s">
        <v>672</v>
      </c>
      <c r="E23" s="1006" t="s">
        <v>215</v>
      </c>
      <c r="F23" s="1009" t="s">
        <v>68</v>
      </c>
      <c r="G23" s="873">
        <v>7850000</v>
      </c>
      <c r="H23" s="1018" t="s">
        <v>539</v>
      </c>
      <c r="I23" s="804" t="s">
        <v>164</v>
      </c>
      <c r="J23" s="582" t="s">
        <v>143</v>
      </c>
      <c r="K23" s="741" t="s">
        <v>707</v>
      </c>
      <c r="L23" s="342">
        <v>1851077.37</v>
      </c>
      <c r="M23" s="575">
        <f t="shared" si="3"/>
        <v>3316481.86</v>
      </c>
      <c r="N23" s="595">
        <v>0</v>
      </c>
      <c r="O23" s="529">
        <v>3316481.86</v>
      </c>
      <c r="P23" s="580">
        <f t="shared" si="0"/>
        <v>1.7916495084157393</v>
      </c>
      <c r="Q23" s="1067">
        <f>(M23+M24)/G23</f>
        <v>0.42885119235668789</v>
      </c>
      <c r="R23" s="740" t="s">
        <v>706</v>
      </c>
      <c r="S23" s="644">
        <f t="shared" si="1"/>
        <v>-0.79164950841573933</v>
      </c>
      <c r="T23" s="5">
        <f t="shared" si="2"/>
        <v>-1465404.4899999998</v>
      </c>
    </row>
    <row r="24" spans="1:20" ht="63" customHeight="1" x14ac:dyDescent="0.25">
      <c r="A24" s="1033"/>
      <c r="B24" s="1005"/>
      <c r="C24" s="1005"/>
      <c r="D24" s="792"/>
      <c r="E24" s="1008"/>
      <c r="F24" s="1011"/>
      <c r="G24" s="1012"/>
      <c r="H24" s="1020"/>
      <c r="I24" s="1061"/>
      <c r="J24" s="596" t="s">
        <v>152</v>
      </c>
      <c r="K24" s="582" t="s">
        <v>291</v>
      </c>
      <c r="L24" s="342">
        <v>50000</v>
      </c>
      <c r="M24" s="575">
        <f t="shared" si="3"/>
        <v>50000</v>
      </c>
      <c r="N24" s="495">
        <v>50000</v>
      </c>
      <c r="O24" s="579"/>
      <c r="P24" s="580">
        <f t="shared" si="0"/>
        <v>1</v>
      </c>
      <c r="Q24" s="1068"/>
      <c r="R24" s="647" t="s">
        <v>540</v>
      </c>
      <c r="S24" s="644">
        <f t="shared" si="1"/>
        <v>0</v>
      </c>
      <c r="T24" s="5">
        <f t="shared" si="2"/>
        <v>0</v>
      </c>
    </row>
    <row r="25" spans="1:20" ht="214.5" customHeight="1" x14ac:dyDescent="0.25">
      <c r="A25" s="1031">
        <v>9</v>
      </c>
      <c r="B25" s="1003" t="s">
        <v>122</v>
      </c>
      <c r="C25" s="1016" t="s">
        <v>172</v>
      </c>
      <c r="D25" s="1060" t="s">
        <v>678</v>
      </c>
      <c r="E25" s="1056" t="s">
        <v>121</v>
      </c>
      <c r="F25" s="1009" t="s">
        <v>8</v>
      </c>
      <c r="G25" s="1047">
        <v>120250460.58</v>
      </c>
      <c r="H25" s="1066" t="s">
        <v>122</v>
      </c>
      <c r="I25" s="804" t="s">
        <v>332</v>
      </c>
      <c r="J25" s="582" t="s">
        <v>142</v>
      </c>
      <c r="K25" s="214" t="s">
        <v>322</v>
      </c>
      <c r="L25" s="342">
        <v>8920521.7899999991</v>
      </c>
      <c r="M25" s="575">
        <f t="shared" si="3"/>
        <v>8920521.7899999991</v>
      </c>
      <c r="N25" s="491">
        <v>8920521.7899999991</v>
      </c>
      <c r="O25" s="579"/>
      <c r="P25" s="580">
        <f t="shared" si="0"/>
        <v>1</v>
      </c>
      <c r="Q25" s="1067">
        <f>(M25+M26+M27+M28)/G25</f>
        <v>0.10790177540623937</v>
      </c>
      <c r="R25" s="647" t="s">
        <v>541</v>
      </c>
      <c r="S25" s="644">
        <f t="shared" si="1"/>
        <v>0</v>
      </c>
      <c r="T25" s="5">
        <f t="shared" si="2"/>
        <v>0</v>
      </c>
    </row>
    <row r="26" spans="1:20" ht="320.25" customHeight="1" x14ac:dyDescent="0.25">
      <c r="A26" s="1032"/>
      <c r="B26" s="1004"/>
      <c r="C26" s="1024"/>
      <c r="D26" s="791"/>
      <c r="E26" s="1057"/>
      <c r="F26" s="1010"/>
      <c r="G26" s="1044"/>
      <c r="H26" s="1050"/>
      <c r="I26" s="1087"/>
      <c r="J26" s="582" t="s">
        <v>139</v>
      </c>
      <c r="K26" s="582" t="s">
        <v>333</v>
      </c>
      <c r="L26" s="583">
        <v>7905397.8399999999</v>
      </c>
      <c r="M26" s="575">
        <f t="shared" si="3"/>
        <v>3914716.4</v>
      </c>
      <c r="N26" s="504">
        <v>3914716.4</v>
      </c>
      <c r="O26" s="579"/>
      <c r="P26" s="580">
        <f t="shared" si="0"/>
        <v>0.49519536894047067</v>
      </c>
      <c r="Q26" s="1081"/>
      <c r="R26" s="647" t="s">
        <v>542</v>
      </c>
      <c r="S26" s="644">
        <f t="shared" si="1"/>
        <v>0.50480463105952933</v>
      </c>
      <c r="T26" s="5">
        <f t="shared" si="2"/>
        <v>3990681.44</v>
      </c>
    </row>
    <row r="27" spans="1:20" ht="69.75" customHeight="1" x14ac:dyDescent="0.25">
      <c r="A27" s="1032"/>
      <c r="B27" s="1004"/>
      <c r="C27" s="1024"/>
      <c r="D27" s="791"/>
      <c r="E27" s="1057"/>
      <c r="F27" s="1010"/>
      <c r="G27" s="1044"/>
      <c r="H27" s="1050"/>
      <c r="I27" s="1087"/>
      <c r="J27" s="596" t="s">
        <v>152</v>
      </c>
      <c r="K27" s="582" t="s">
        <v>323</v>
      </c>
      <c r="L27" s="583">
        <v>100000</v>
      </c>
      <c r="M27" s="575">
        <f t="shared" si="3"/>
        <v>100000</v>
      </c>
      <c r="N27" s="491">
        <v>100000</v>
      </c>
      <c r="O27" s="579"/>
      <c r="P27" s="580">
        <f t="shared" si="0"/>
        <v>1</v>
      </c>
      <c r="Q27" s="1081"/>
      <c r="R27" s="647" t="s">
        <v>543</v>
      </c>
      <c r="S27" s="644">
        <f t="shared" si="1"/>
        <v>0</v>
      </c>
      <c r="T27" s="5">
        <f t="shared" si="2"/>
        <v>0</v>
      </c>
    </row>
    <row r="28" spans="1:20" ht="60" customHeight="1" x14ac:dyDescent="0.25">
      <c r="A28" s="1033"/>
      <c r="B28" s="1005"/>
      <c r="C28" s="1017"/>
      <c r="D28" s="792"/>
      <c r="E28" s="1058"/>
      <c r="F28" s="1011"/>
      <c r="G28" s="1045"/>
      <c r="H28" s="1051"/>
      <c r="I28" s="1061"/>
      <c r="J28" s="596" t="s">
        <v>152</v>
      </c>
      <c r="K28" s="582" t="s">
        <v>292</v>
      </c>
      <c r="L28" s="583">
        <v>40000</v>
      </c>
      <c r="M28" s="575">
        <f t="shared" si="3"/>
        <v>40000</v>
      </c>
      <c r="N28" s="491">
        <v>40000</v>
      </c>
      <c r="O28" s="579"/>
      <c r="P28" s="580">
        <f t="shared" si="0"/>
        <v>1</v>
      </c>
      <c r="Q28" s="1068"/>
      <c r="R28" s="647" t="s">
        <v>544</v>
      </c>
      <c r="S28" s="644">
        <f t="shared" si="1"/>
        <v>0</v>
      </c>
      <c r="T28" s="5">
        <f t="shared" si="2"/>
        <v>0</v>
      </c>
    </row>
    <row r="29" spans="1:20" ht="384" customHeight="1" x14ac:dyDescent="0.25">
      <c r="A29" s="1031">
        <v>10</v>
      </c>
      <c r="B29" s="1003" t="s">
        <v>69</v>
      </c>
      <c r="C29" s="1055" t="s">
        <v>708</v>
      </c>
      <c r="D29" s="914" t="s">
        <v>670</v>
      </c>
      <c r="E29" s="1006" t="s">
        <v>79</v>
      </c>
      <c r="F29" s="1009" t="s">
        <v>8</v>
      </c>
      <c r="G29" s="873">
        <v>13225586.65</v>
      </c>
      <c r="H29" s="1018" t="s">
        <v>69</v>
      </c>
      <c r="I29" s="804" t="s">
        <v>368</v>
      </c>
      <c r="J29" s="582" t="s">
        <v>142</v>
      </c>
      <c r="K29" s="582" t="s">
        <v>378</v>
      </c>
      <c r="L29" s="239">
        <v>2359075.4700000002</v>
      </c>
      <c r="M29" s="575">
        <f t="shared" si="3"/>
        <v>2359075.4700000002</v>
      </c>
      <c r="N29" s="491">
        <v>2359075.4700000002</v>
      </c>
      <c r="O29" s="240"/>
      <c r="P29" s="580">
        <f t="shared" si="0"/>
        <v>1</v>
      </c>
      <c r="Q29" s="1067">
        <f>(M29)/G29</f>
        <v>0.17837208529422777</v>
      </c>
      <c r="R29" s="647" t="s">
        <v>545</v>
      </c>
      <c r="S29" s="644">
        <f t="shared" si="1"/>
        <v>0</v>
      </c>
      <c r="T29" s="5">
        <f t="shared" si="2"/>
        <v>0</v>
      </c>
    </row>
    <row r="30" spans="1:20" ht="75" customHeight="1" x14ac:dyDescent="0.25">
      <c r="A30" s="1033"/>
      <c r="B30" s="1005"/>
      <c r="C30" s="1005"/>
      <c r="D30" s="792"/>
      <c r="E30" s="1008"/>
      <c r="F30" s="1011"/>
      <c r="G30" s="1012"/>
      <c r="H30" s="1020"/>
      <c r="I30" s="1061"/>
      <c r="J30" s="582" t="s">
        <v>30</v>
      </c>
      <c r="K30" s="582" t="s">
        <v>546</v>
      </c>
      <c r="L30" s="342">
        <v>0</v>
      </c>
      <c r="M30" s="342">
        <v>0</v>
      </c>
      <c r="N30" s="597">
        <v>0</v>
      </c>
      <c r="O30" s="496">
        <v>0</v>
      </c>
      <c r="P30" s="580" t="s">
        <v>211</v>
      </c>
      <c r="Q30" s="1068"/>
      <c r="R30" s="647" t="s">
        <v>547</v>
      </c>
      <c r="S30" s="644" t="e">
        <f t="shared" si="1"/>
        <v>#DIV/0!</v>
      </c>
      <c r="T30" s="5">
        <f t="shared" si="2"/>
        <v>0</v>
      </c>
    </row>
    <row r="31" spans="1:20" ht="217.5" customHeight="1" x14ac:dyDescent="0.25">
      <c r="A31" s="1031">
        <v>11</v>
      </c>
      <c r="B31" s="1003" t="s">
        <v>70</v>
      </c>
      <c r="C31" s="1003" t="s">
        <v>173</v>
      </c>
      <c r="D31" s="914" t="s">
        <v>672</v>
      </c>
      <c r="E31" s="1006" t="s">
        <v>80</v>
      </c>
      <c r="F31" s="1009" t="s">
        <v>8</v>
      </c>
      <c r="G31" s="873">
        <v>49829552.140000001</v>
      </c>
      <c r="H31" s="1013" t="s">
        <v>532</v>
      </c>
      <c r="I31" s="790" t="s">
        <v>276</v>
      </c>
      <c r="J31" s="582" t="s">
        <v>142</v>
      </c>
      <c r="K31" s="582" t="s">
        <v>379</v>
      </c>
      <c r="L31" s="239">
        <f>9646134.9+203643</f>
        <v>9849777.9000000004</v>
      </c>
      <c r="M31" s="598">
        <f>N31+O31</f>
        <v>2351606.3790000002</v>
      </c>
      <c r="N31" s="505">
        <f>2766595.74 *0.85</f>
        <v>2351606.3790000002</v>
      </c>
      <c r="O31" s="497"/>
      <c r="P31" s="580">
        <f t="shared" si="0"/>
        <v>0.23874714768949259</v>
      </c>
      <c r="Q31" s="1067">
        <f>M31/G31</f>
        <v>4.7193006519363832E-2</v>
      </c>
      <c r="R31" s="647" t="s">
        <v>548</v>
      </c>
      <c r="S31" s="644">
        <f t="shared" si="1"/>
        <v>0.76125285231050732</v>
      </c>
      <c r="T31" s="5">
        <f t="shared" si="2"/>
        <v>7498171.5209999997</v>
      </c>
    </row>
    <row r="32" spans="1:20" ht="114" customHeight="1" x14ac:dyDescent="0.25">
      <c r="A32" s="1032"/>
      <c r="B32" s="1004"/>
      <c r="C32" s="1004"/>
      <c r="D32" s="791"/>
      <c r="E32" s="1007"/>
      <c r="F32" s="1010"/>
      <c r="G32" s="874"/>
      <c r="H32" s="1014"/>
      <c r="I32" s="902"/>
      <c r="J32" s="582" t="s">
        <v>30</v>
      </c>
      <c r="K32" s="582" t="s">
        <v>334</v>
      </c>
      <c r="L32" s="342" t="s">
        <v>138</v>
      </c>
      <c r="M32" s="342" t="s">
        <v>138</v>
      </c>
      <c r="N32" s="599"/>
      <c r="O32" s="496" t="s">
        <v>138</v>
      </c>
      <c r="P32" s="580" t="s">
        <v>211</v>
      </c>
      <c r="Q32" s="1068"/>
      <c r="R32" s="647" t="s">
        <v>549</v>
      </c>
      <c r="S32" s="644" t="e">
        <f t="shared" si="1"/>
        <v>#VALUE!</v>
      </c>
      <c r="T32" s="5" t="e">
        <f t="shared" si="2"/>
        <v>#VALUE!</v>
      </c>
    </row>
    <row r="33" spans="1:20" ht="210" customHeight="1" x14ac:dyDescent="0.25">
      <c r="A33" s="1033"/>
      <c r="B33" s="1005"/>
      <c r="C33" s="1005"/>
      <c r="D33" s="792"/>
      <c r="E33" s="1008"/>
      <c r="F33" s="1011"/>
      <c r="G33" s="1012"/>
      <c r="H33" s="1015"/>
      <c r="I33" s="793"/>
      <c r="J33" s="582" t="s">
        <v>472</v>
      </c>
      <c r="K33" s="582" t="s">
        <v>483</v>
      </c>
      <c r="L33" s="342">
        <f>7969147.37*0.85</f>
        <v>6773775.2644999996</v>
      </c>
      <c r="M33" s="575">
        <f>N33+O33</f>
        <v>7605521.8899999997</v>
      </c>
      <c r="N33" s="494">
        <v>7605521.8899999997</v>
      </c>
      <c r="O33" s="579">
        <v>0</v>
      </c>
      <c r="P33" s="580">
        <f t="shared" si="0"/>
        <v>1.1227892265424007</v>
      </c>
      <c r="Q33" s="589">
        <f>M33/G31</f>
        <v>0.15263074949242358</v>
      </c>
      <c r="R33" s="647" t="s">
        <v>550</v>
      </c>
      <c r="S33" s="644"/>
      <c r="T33" s="5"/>
    </row>
    <row r="34" spans="1:20" ht="195" customHeight="1" x14ac:dyDescent="0.25">
      <c r="A34" s="649">
        <v>12</v>
      </c>
      <c r="B34" s="581" t="s">
        <v>81</v>
      </c>
      <c r="C34" s="581" t="s">
        <v>288</v>
      </c>
      <c r="D34" s="714" t="s">
        <v>670</v>
      </c>
      <c r="E34" s="318" t="s">
        <v>336</v>
      </c>
      <c r="F34" s="585" t="s">
        <v>8</v>
      </c>
      <c r="G34" s="354">
        <v>26500000</v>
      </c>
      <c r="H34" s="600" t="s">
        <v>551</v>
      </c>
      <c r="I34" s="568" t="s">
        <v>168</v>
      </c>
      <c r="J34" s="582" t="s">
        <v>335</v>
      </c>
      <c r="K34" s="582" t="s">
        <v>293</v>
      </c>
      <c r="L34" s="578">
        <v>538872.96</v>
      </c>
      <c r="M34" s="575">
        <f>N34+O34</f>
        <v>538872.96</v>
      </c>
      <c r="N34" s="491">
        <v>538872.96</v>
      </c>
      <c r="O34" s="588"/>
      <c r="P34" s="580">
        <f t="shared" si="0"/>
        <v>1</v>
      </c>
      <c r="Q34" s="589">
        <f>M34/G34</f>
        <v>2.0334828679245281E-2</v>
      </c>
      <c r="R34" s="647" t="s">
        <v>552</v>
      </c>
      <c r="S34" s="644">
        <f t="shared" si="1"/>
        <v>0</v>
      </c>
      <c r="T34" s="5">
        <f t="shared" si="2"/>
        <v>0</v>
      </c>
    </row>
    <row r="35" spans="1:20" ht="210.75" customHeight="1" x14ac:dyDescent="0.25">
      <c r="A35" s="1021">
        <v>13</v>
      </c>
      <c r="B35" s="1016" t="s">
        <v>63</v>
      </c>
      <c r="C35" s="1065" t="s">
        <v>661</v>
      </c>
      <c r="D35" s="1060" t="s">
        <v>671</v>
      </c>
      <c r="E35" s="1003" t="s">
        <v>134</v>
      </c>
      <c r="F35" s="1048" t="s">
        <v>8</v>
      </c>
      <c r="G35" s="873">
        <v>75842841.900000006</v>
      </c>
      <c r="H35" s="1013" t="s">
        <v>63</v>
      </c>
      <c r="I35" s="790" t="s">
        <v>365</v>
      </c>
      <c r="J35" s="596" t="s">
        <v>142</v>
      </c>
      <c r="K35" s="582" t="s">
        <v>324</v>
      </c>
      <c r="L35" s="578">
        <v>101050.13</v>
      </c>
      <c r="M35" s="598">
        <f>N35+O35</f>
        <v>6582.4</v>
      </c>
      <c r="N35" s="498">
        <v>6582.4</v>
      </c>
      <c r="O35" s="601">
        <v>0</v>
      </c>
      <c r="P35" s="580">
        <f t="shared" si="0"/>
        <v>6.5139945886264566E-2</v>
      </c>
      <c r="Q35" s="1067">
        <f>(M35+M36)/G35</f>
        <v>3.5049051873674584E-3</v>
      </c>
      <c r="R35" s="710" t="s">
        <v>662</v>
      </c>
      <c r="S35" s="644">
        <f t="shared" si="1"/>
        <v>0.93486005411373552</v>
      </c>
      <c r="T35" s="5">
        <f t="shared" si="2"/>
        <v>94467.73000000001</v>
      </c>
    </row>
    <row r="36" spans="1:20" ht="144.75" customHeight="1" x14ac:dyDescent="0.25">
      <c r="A36" s="1023"/>
      <c r="B36" s="1017"/>
      <c r="C36" s="1017"/>
      <c r="D36" s="792"/>
      <c r="E36" s="1005"/>
      <c r="F36" s="1041"/>
      <c r="G36" s="1012"/>
      <c r="H36" s="1015"/>
      <c r="I36" s="793"/>
      <c r="J36" s="596" t="s">
        <v>385</v>
      </c>
      <c r="K36" s="582" t="s">
        <v>484</v>
      </c>
      <c r="L36" s="578">
        <v>259239.57</v>
      </c>
      <c r="M36" s="602">
        <v>259239.57</v>
      </c>
      <c r="N36" s="505">
        <v>0</v>
      </c>
      <c r="O36" s="588">
        <v>259239.57</v>
      </c>
      <c r="P36" s="580">
        <f t="shared" si="0"/>
        <v>1</v>
      </c>
      <c r="Q36" s="1068"/>
      <c r="R36" s="707" t="s">
        <v>654</v>
      </c>
      <c r="S36" s="644"/>
      <c r="T36" s="5"/>
    </row>
    <row r="37" spans="1:20" ht="230.25" customHeight="1" x14ac:dyDescent="0.25">
      <c r="A37" s="1021">
        <v>14</v>
      </c>
      <c r="B37" s="1016" t="s">
        <v>63</v>
      </c>
      <c r="C37" s="1036" t="s">
        <v>174</v>
      </c>
      <c r="D37" s="1060" t="s">
        <v>671</v>
      </c>
      <c r="E37" s="1003" t="s">
        <v>82</v>
      </c>
      <c r="F37" s="1009" t="s">
        <v>8</v>
      </c>
      <c r="G37" s="873">
        <v>114675654.39</v>
      </c>
      <c r="H37" s="1013" t="s">
        <v>63</v>
      </c>
      <c r="I37" s="790" t="s">
        <v>367</v>
      </c>
      <c r="J37" s="582" t="s">
        <v>142</v>
      </c>
      <c r="K37" s="582" t="s">
        <v>382</v>
      </c>
      <c r="L37" s="578">
        <v>3378744.56</v>
      </c>
      <c r="M37" s="575">
        <v>872179.28</v>
      </c>
      <c r="N37" s="491">
        <v>872179.28</v>
      </c>
      <c r="O37" s="588"/>
      <c r="P37" s="580">
        <f>M37/L37</f>
        <v>0.25813708746304276</v>
      </c>
      <c r="Q37" s="1067">
        <f>(M37:M39)/G37</f>
        <v>7.6056185128345445E-3</v>
      </c>
      <c r="R37" s="647" t="s">
        <v>553</v>
      </c>
      <c r="S37" s="644">
        <f t="shared" si="1"/>
        <v>0.74186291253695724</v>
      </c>
      <c r="T37" s="5">
        <f t="shared" si="2"/>
        <v>2506565.2800000003</v>
      </c>
    </row>
    <row r="38" spans="1:20" ht="51.75" customHeight="1" x14ac:dyDescent="0.25">
      <c r="A38" s="1022"/>
      <c r="B38" s="1024"/>
      <c r="C38" s="1024"/>
      <c r="D38" s="791"/>
      <c r="E38" s="1004"/>
      <c r="F38" s="1010"/>
      <c r="G38" s="874"/>
      <c r="H38" s="1014"/>
      <c r="I38" s="902"/>
      <c r="J38" s="582" t="s">
        <v>152</v>
      </c>
      <c r="K38" s="582" t="s">
        <v>377</v>
      </c>
      <c r="L38" s="578">
        <v>0</v>
      </c>
      <c r="M38" s="575">
        <v>0</v>
      </c>
      <c r="N38" s="481">
        <v>0</v>
      </c>
      <c r="O38" s="588">
        <v>0</v>
      </c>
      <c r="P38" s="580">
        <v>0</v>
      </c>
      <c r="Q38" s="1081"/>
      <c r="R38" s="647" t="s">
        <v>554</v>
      </c>
      <c r="S38" s="644" t="e">
        <f t="shared" si="1"/>
        <v>#DIV/0!</v>
      </c>
      <c r="T38" s="5">
        <f t="shared" si="2"/>
        <v>0</v>
      </c>
    </row>
    <row r="39" spans="1:20" ht="126" customHeight="1" x14ac:dyDescent="0.25">
      <c r="A39" s="1023"/>
      <c r="B39" s="1017"/>
      <c r="C39" s="1017"/>
      <c r="D39" s="792"/>
      <c r="E39" s="1005"/>
      <c r="F39" s="1011"/>
      <c r="G39" s="1012"/>
      <c r="H39" s="1015"/>
      <c r="I39" s="793"/>
      <c r="J39" s="582" t="s">
        <v>385</v>
      </c>
      <c r="K39" s="582" t="s">
        <v>484</v>
      </c>
      <c r="L39" s="603">
        <v>225882.28</v>
      </c>
      <c r="M39" s="575">
        <f>N39+O39</f>
        <v>186679.77</v>
      </c>
      <c r="N39" s="481">
        <v>0</v>
      </c>
      <c r="O39" s="588">
        <v>186679.77</v>
      </c>
      <c r="P39" s="580">
        <v>0</v>
      </c>
      <c r="Q39" s="1068"/>
      <c r="R39" s="707" t="s">
        <v>655</v>
      </c>
      <c r="S39" s="644">
        <f t="shared" si="1"/>
        <v>0.17355283468893623</v>
      </c>
      <c r="T39" s="5">
        <f t="shared" si="2"/>
        <v>39202.510000000009</v>
      </c>
    </row>
    <row r="40" spans="1:20" ht="279" customHeight="1" x14ac:dyDescent="0.25">
      <c r="A40" s="1021">
        <v>15</v>
      </c>
      <c r="B40" s="1016" t="s">
        <v>63</v>
      </c>
      <c r="C40" s="1016" t="s">
        <v>366</v>
      </c>
      <c r="D40" s="1060" t="s">
        <v>671</v>
      </c>
      <c r="E40" s="1003" t="s">
        <v>82</v>
      </c>
      <c r="F40" s="1009" t="s">
        <v>8</v>
      </c>
      <c r="G40" s="873">
        <v>97211812.730000004</v>
      </c>
      <c r="H40" s="1013" t="s">
        <v>63</v>
      </c>
      <c r="I40" s="790" t="s">
        <v>367</v>
      </c>
      <c r="J40" s="582" t="s">
        <v>142</v>
      </c>
      <c r="K40" s="582" t="s">
        <v>383</v>
      </c>
      <c r="L40" s="239">
        <v>1372882.5</v>
      </c>
      <c r="M40" s="499">
        <f>N40+O40</f>
        <v>682903.82</v>
      </c>
      <c r="N40" s="488">
        <v>682903.82</v>
      </c>
      <c r="O40" s="240"/>
      <c r="P40" s="500">
        <f t="shared" si="0"/>
        <v>0.49742335560399376</v>
      </c>
      <c r="Q40" s="1106">
        <f>(M40+M41)/G40</f>
        <v>1.4754757469483513E-2</v>
      </c>
      <c r="R40" s="650" t="s">
        <v>555</v>
      </c>
      <c r="S40" s="644">
        <f t="shared" si="1"/>
        <v>0.50257664439600624</v>
      </c>
      <c r="T40" s="5">
        <f t="shared" si="2"/>
        <v>689978.68</v>
      </c>
    </row>
    <row r="41" spans="1:20" ht="125.25" customHeight="1" x14ac:dyDescent="0.25">
      <c r="A41" s="1023"/>
      <c r="B41" s="1017"/>
      <c r="C41" s="1017"/>
      <c r="D41" s="792"/>
      <c r="E41" s="1005"/>
      <c r="F41" s="1011"/>
      <c r="G41" s="1012"/>
      <c r="H41" s="1015"/>
      <c r="I41" s="793"/>
      <c r="J41" s="596" t="s">
        <v>385</v>
      </c>
      <c r="K41" s="582" t="s">
        <v>371</v>
      </c>
      <c r="L41" s="239">
        <v>910378.05</v>
      </c>
      <c r="M41" s="499">
        <f>N41+O41</f>
        <v>751432.9</v>
      </c>
      <c r="N41" s="481">
        <v>0</v>
      </c>
      <c r="O41" s="497">
        <v>751432.9</v>
      </c>
      <c r="P41" s="500">
        <v>1</v>
      </c>
      <c r="Q41" s="1107"/>
      <c r="R41" s="650" t="s">
        <v>656</v>
      </c>
      <c r="S41" s="644">
        <f t="shared" si="1"/>
        <v>0.17459246738209475</v>
      </c>
      <c r="T41" s="5">
        <f t="shared" si="2"/>
        <v>158945.15000000002</v>
      </c>
    </row>
    <row r="42" spans="1:20" ht="105" customHeight="1" x14ac:dyDescent="0.25">
      <c r="A42" s="1021">
        <v>16</v>
      </c>
      <c r="B42" s="1016" t="s">
        <v>122</v>
      </c>
      <c r="C42" s="1003" t="s">
        <v>175</v>
      </c>
      <c r="D42" s="914" t="s">
        <v>678</v>
      </c>
      <c r="E42" s="1062" t="s">
        <v>148</v>
      </c>
      <c r="F42" s="1009" t="s">
        <v>8</v>
      </c>
      <c r="G42" s="873">
        <v>126000000</v>
      </c>
      <c r="H42" s="1013" t="s">
        <v>122</v>
      </c>
      <c r="I42" s="790" t="s">
        <v>276</v>
      </c>
      <c r="J42" s="1003" t="s">
        <v>142</v>
      </c>
      <c r="K42" s="1069" t="s">
        <v>482</v>
      </c>
      <c r="L42" s="1072">
        <v>6710623.1600000001</v>
      </c>
      <c r="M42" s="1072">
        <f>N42+O42</f>
        <v>2486852.63</v>
      </c>
      <c r="N42" s="1075">
        <v>0</v>
      </c>
      <c r="O42" s="1078">
        <v>2486852.63</v>
      </c>
      <c r="P42" s="1067">
        <f>M42/L42</f>
        <v>0.37058445552767411</v>
      </c>
      <c r="Q42" s="1067">
        <f>M42/G42</f>
        <v>1.9736925634920632E-2</v>
      </c>
      <c r="R42" s="1098" t="s">
        <v>556</v>
      </c>
      <c r="S42" s="644">
        <f t="shared" si="1"/>
        <v>0.62941554447232595</v>
      </c>
      <c r="T42" s="5">
        <f t="shared" si="2"/>
        <v>4223770.53</v>
      </c>
    </row>
    <row r="43" spans="1:20" ht="75" customHeight="1" x14ac:dyDescent="0.25">
      <c r="A43" s="1022"/>
      <c r="B43" s="1024"/>
      <c r="C43" s="1004"/>
      <c r="D43" s="791"/>
      <c r="E43" s="1063"/>
      <c r="F43" s="1010"/>
      <c r="G43" s="874"/>
      <c r="H43" s="1014"/>
      <c r="I43" s="902"/>
      <c r="J43" s="1004"/>
      <c r="K43" s="1070"/>
      <c r="L43" s="1073"/>
      <c r="M43" s="1073"/>
      <c r="N43" s="1076"/>
      <c r="O43" s="1079"/>
      <c r="P43" s="1081"/>
      <c r="Q43" s="1081"/>
      <c r="R43" s="1099"/>
      <c r="S43" s="644" t="e">
        <f t="shared" si="1"/>
        <v>#DIV/0!</v>
      </c>
      <c r="T43" s="5">
        <f t="shared" si="2"/>
        <v>0</v>
      </c>
    </row>
    <row r="44" spans="1:20" ht="94.5" customHeight="1" x14ac:dyDescent="0.25">
      <c r="A44" s="1022"/>
      <c r="B44" s="1024"/>
      <c r="C44" s="1004"/>
      <c r="D44" s="791"/>
      <c r="E44" s="1063"/>
      <c r="F44" s="1010"/>
      <c r="G44" s="874"/>
      <c r="H44" s="1014"/>
      <c r="I44" s="902"/>
      <c r="J44" s="1005"/>
      <c r="K44" s="1071"/>
      <c r="L44" s="1074"/>
      <c r="M44" s="1074"/>
      <c r="N44" s="1077"/>
      <c r="O44" s="1080"/>
      <c r="P44" s="1068"/>
      <c r="Q44" s="1068"/>
      <c r="R44" s="1092"/>
      <c r="S44" s="644"/>
      <c r="T44" s="5"/>
    </row>
    <row r="45" spans="1:20" ht="149.25" customHeight="1" x14ac:dyDescent="0.25">
      <c r="A45" s="1022"/>
      <c r="B45" s="1024"/>
      <c r="C45" s="1004"/>
      <c r="D45" s="791"/>
      <c r="E45" s="1063"/>
      <c r="F45" s="1010"/>
      <c r="G45" s="874"/>
      <c r="H45" s="1014"/>
      <c r="I45" s="902"/>
      <c r="J45" s="590" t="s">
        <v>142</v>
      </c>
      <c r="K45" s="604" t="s">
        <v>474</v>
      </c>
      <c r="L45" s="605">
        <v>1604834.94</v>
      </c>
      <c r="M45" s="605">
        <f>N45+O45</f>
        <v>1604834.94</v>
      </c>
      <c r="N45" s="481">
        <v>0</v>
      </c>
      <c r="O45" s="528">
        <v>1604834.94</v>
      </c>
      <c r="P45" s="580">
        <f t="shared" ref="P45:P46" si="5">M45/L45</f>
        <v>1</v>
      </c>
      <c r="Q45" s="580">
        <f>M45/G42</f>
        <v>1.2736785238095238E-2</v>
      </c>
      <c r="R45" s="651" t="s">
        <v>557</v>
      </c>
      <c r="S45" s="644"/>
      <c r="T45" s="5"/>
    </row>
    <row r="46" spans="1:20" ht="357.75" customHeight="1" x14ac:dyDescent="0.25">
      <c r="A46" s="1023"/>
      <c r="B46" s="1017"/>
      <c r="C46" s="1005"/>
      <c r="D46" s="792"/>
      <c r="E46" s="1064"/>
      <c r="F46" s="1011"/>
      <c r="G46" s="1012"/>
      <c r="H46" s="1015"/>
      <c r="I46" s="793"/>
      <c r="J46" s="590" t="s">
        <v>411</v>
      </c>
      <c r="K46" s="606" t="s">
        <v>501</v>
      </c>
      <c r="L46" s="605">
        <v>30000</v>
      </c>
      <c r="M46" s="605">
        <f>N46+O46</f>
        <v>30000</v>
      </c>
      <c r="N46" s="488">
        <v>30000</v>
      </c>
      <c r="O46" s="607"/>
      <c r="P46" s="580">
        <f t="shared" si="5"/>
        <v>1</v>
      </c>
      <c r="Q46" s="580">
        <f>M46/G42</f>
        <v>2.380952380952381E-4</v>
      </c>
      <c r="R46" s="708" t="s">
        <v>657</v>
      </c>
      <c r="S46" s="644"/>
      <c r="T46" s="5"/>
    </row>
    <row r="47" spans="1:20" ht="30" customHeight="1" x14ac:dyDescent="0.25">
      <c r="A47" s="1021">
        <v>17</v>
      </c>
      <c r="B47" s="1016" t="s">
        <v>206</v>
      </c>
      <c r="C47" s="1003" t="s">
        <v>388</v>
      </c>
      <c r="D47" s="914" t="s">
        <v>672</v>
      </c>
      <c r="E47" s="1025" t="s">
        <v>389</v>
      </c>
      <c r="F47" s="1009" t="s">
        <v>207</v>
      </c>
      <c r="G47" s="1028">
        <v>6993444</v>
      </c>
      <c r="H47" s="1018"/>
      <c r="I47" s="790" t="s">
        <v>390</v>
      </c>
      <c r="J47" s="582" t="s">
        <v>297</v>
      </c>
      <c r="K47" s="1069" t="s">
        <v>296</v>
      </c>
      <c r="L47" s="578">
        <v>6975444</v>
      </c>
      <c r="M47" s="578">
        <v>6975444</v>
      </c>
      <c r="N47" s="488">
        <v>6975444</v>
      </c>
      <c r="O47" s="588"/>
      <c r="P47" s="580">
        <f t="shared" si="0"/>
        <v>1</v>
      </c>
      <c r="Q47" s="1067">
        <f>(M47+M48+M49+M50)/G47</f>
        <v>2.0646685667319278</v>
      </c>
      <c r="R47" s="1100" t="s">
        <v>683</v>
      </c>
      <c r="S47" s="644">
        <f t="shared" si="1"/>
        <v>0</v>
      </c>
      <c r="T47" s="5">
        <f t="shared" si="2"/>
        <v>0</v>
      </c>
    </row>
    <row r="48" spans="1:20" ht="30" x14ac:dyDescent="0.25">
      <c r="A48" s="1022"/>
      <c r="B48" s="1024"/>
      <c r="C48" s="1004"/>
      <c r="D48" s="791"/>
      <c r="E48" s="1026"/>
      <c r="F48" s="1010"/>
      <c r="G48" s="1029"/>
      <c r="H48" s="1019"/>
      <c r="I48" s="902"/>
      <c r="J48" s="590" t="s">
        <v>300</v>
      </c>
      <c r="K48" s="1070"/>
      <c r="L48" s="575">
        <v>6993444</v>
      </c>
      <c r="M48" s="575">
        <v>6993444</v>
      </c>
      <c r="N48" s="501">
        <v>6993444</v>
      </c>
      <c r="O48" s="608"/>
      <c r="P48" s="580">
        <f t="shared" si="0"/>
        <v>1</v>
      </c>
      <c r="Q48" s="1081"/>
      <c r="R48" s="1101"/>
      <c r="S48" s="644">
        <f t="shared" si="1"/>
        <v>0</v>
      </c>
      <c r="T48" s="5">
        <f t="shared" si="2"/>
        <v>0</v>
      </c>
    </row>
    <row r="49" spans="1:20" ht="75.75" customHeight="1" x14ac:dyDescent="0.25">
      <c r="A49" s="1022"/>
      <c r="B49" s="1024"/>
      <c r="C49" s="1004"/>
      <c r="D49" s="791"/>
      <c r="E49" s="1026"/>
      <c r="F49" s="1010"/>
      <c r="G49" s="1029"/>
      <c r="H49" s="1019"/>
      <c r="I49" s="902"/>
      <c r="J49" s="582" t="s">
        <v>298</v>
      </c>
      <c r="K49" s="1070"/>
      <c r="L49" s="578">
        <v>452256</v>
      </c>
      <c r="M49" s="575">
        <f>N49+O49</f>
        <v>452256</v>
      </c>
      <c r="N49" s="488">
        <v>452256</v>
      </c>
      <c r="O49" s="588"/>
      <c r="P49" s="580">
        <f t="shared" si="0"/>
        <v>1</v>
      </c>
      <c r="Q49" s="1081"/>
      <c r="R49" s="1101"/>
      <c r="S49" s="644">
        <f t="shared" si="1"/>
        <v>0</v>
      </c>
      <c r="T49" s="5">
        <f t="shared" si="2"/>
        <v>0</v>
      </c>
    </row>
    <row r="50" spans="1:20" ht="96" customHeight="1" x14ac:dyDescent="0.25">
      <c r="A50" s="1023"/>
      <c r="B50" s="1017"/>
      <c r="C50" s="1005"/>
      <c r="D50" s="792"/>
      <c r="E50" s="1027"/>
      <c r="F50" s="1011"/>
      <c r="G50" s="1030"/>
      <c r="H50" s="1020"/>
      <c r="I50" s="793"/>
      <c r="J50" s="582" t="s">
        <v>299</v>
      </c>
      <c r="K50" s="1071"/>
      <c r="L50" s="578">
        <v>18000</v>
      </c>
      <c r="M50" s="575">
        <f>N50+O50</f>
        <v>18000</v>
      </c>
      <c r="N50" s="488">
        <v>18000</v>
      </c>
      <c r="O50" s="588"/>
      <c r="P50" s="609">
        <f t="shared" si="0"/>
        <v>1</v>
      </c>
      <c r="Q50" s="1068"/>
      <c r="R50" s="1102"/>
      <c r="S50" s="644">
        <f t="shared" si="1"/>
        <v>0</v>
      </c>
      <c r="T50" s="5">
        <f t="shared" si="2"/>
        <v>0</v>
      </c>
    </row>
    <row r="51" spans="1:20" ht="295.5" customHeight="1" x14ac:dyDescent="0.25">
      <c r="A51" s="648">
        <v>18</v>
      </c>
      <c r="B51" s="610" t="s">
        <v>206</v>
      </c>
      <c r="C51" s="581" t="s">
        <v>346</v>
      </c>
      <c r="D51" s="714" t="s">
        <v>672</v>
      </c>
      <c r="E51" s="238" t="s">
        <v>347</v>
      </c>
      <c r="F51" s="585" t="s">
        <v>8</v>
      </c>
      <c r="G51" s="569">
        <v>30250000</v>
      </c>
      <c r="H51" s="600" t="s">
        <v>558</v>
      </c>
      <c r="I51" s="730" t="s">
        <v>369</v>
      </c>
      <c r="J51" s="581" t="s">
        <v>142</v>
      </c>
      <c r="K51" s="611" t="s">
        <v>356</v>
      </c>
      <c r="L51" s="578">
        <v>1127855.33</v>
      </c>
      <c r="M51" s="578">
        <f>N51+O51</f>
        <v>1010036.8899999999</v>
      </c>
      <c r="N51" s="488">
        <f>139888.21+870022.84+125.84</f>
        <v>1010036.8899999999</v>
      </c>
      <c r="O51" s="601"/>
      <c r="P51" s="580">
        <f t="shared" si="0"/>
        <v>0.89553763069949743</v>
      </c>
      <c r="Q51" s="580">
        <f>M51/G51</f>
        <v>3.3389649256198341E-2</v>
      </c>
      <c r="R51" s="647" t="s">
        <v>559</v>
      </c>
      <c r="S51" s="644">
        <f t="shared" si="1"/>
        <v>0.10446236930050255</v>
      </c>
      <c r="T51" s="5">
        <f t="shared" si="2"/>
        <v>117818.44000000018</v>
      </c>
    </row>
    <row r="52" spans="1:20" ht="146.25" customHeight="1" x14ac:dyDescent="0.25">
      <c r="A52" s="1000">
        <v>19</v>
      </c>
      <c r="B52" s="1048" t="s">
        <v>122</v>
      </c>
      <c r="C52" s="1003" t="s">
        <v>352</v>
      </c>
      <c r="D52" s="914" t="s">
        <v>678</v>
      </c>
      <c r="E52" s="1006" t="s">
        <v>355</v>
      </c>
      <c r="F52" s="1009" t="s">
        <v>8</v>
      </c>
      <c r="G52" s="873">
        <v>98373415</v>
      </c>
      <c r="H52" s="1013" t="s">
        <v>122</v>
      </c>
      <c r="I52" s="790" t="s">
        <v>276</v>
      </c>
      <c r="J52" s="581" t="s">
        <v>142</v>
      </c>
      <c r="K52" s="611" t="s">
        <v>357</v>
      </c>
      <c r="L52" s="578">
        <v>25434805</v>
      </c>
      <c r="M52" s="578">
        <v>0</v>
      </c>
      <c r="N52" s="728">
        <v>0</v>
      </c>
      <c r="O52" s="601">
        <f>M52</f>
        <v>0</v>
      </c>
      <c r="P52" s="580">
        <f t="shared" si="0"/>
        <v>0</v>
      </c>
      <c r="Q52" s="580">
        <f>M52/G52</f>
        <v>0</v>
      </c>
      <c r="R52" s="647" t="s">
        <v>560</v>
      </c>
      <c r="S52" s="644">
        <f t="shared" si="1"/>
        <v>1</v>
      </c>
      <c r="T52" s="5">
        <f t="shared" si="2"/>
        <v>25434805</v>
      </c>
    </row>
    <row r="53" spans="1:20" ht="66" customHeight="1" x14ac:dyDescent="0.25">
      <c r="A53" s="1002"/>
      <c r="B53" s="1041"/>
      <c r="C53" s="1005"/>
      <c r="D53" s="792"/>
      <c r="E53" s="1008"/>
      <c r="F53" s="1011"/>
      <c r="G53" s="1012"/>
      <c r="H53" s="1015"/>
      <c r="I53" s="793"/>
      <c r="J53" s="735" t="s">
        <v>494</v>
      </c>
      <c r="K53" s="612" t="s">
        <v>477</v>
      </c>
      <c r="L53" s="575">
        <v>0</v>
      </c>
      <c r="M53" s="575">
        <v>0</v>
      </c>
      <c r="N53" s="729">
        <v>0</v>
      </c>
      <c r="O53" s="613">
        <v>0</v>
      </c>
      <c r="P53" s="577"/>
      <c r="Q53" s="577"/>
      <c r="R53" s="652" t="s">
        <v>561</v>
      </c>
      <c r="S53" s="644"/>
      <c r="T53" s="5"/>
    </row>
    <row r="54" spans="1:20" ht="212.25" customHeight="1" x14ac:dyDescent="0.25">
      <c r="A54" s="1000">
        <v>20</v>
      </c>
      <c r="B54" s="1003" t="s">
        <v>69</v>
      </c>
      <c r="C54" s="1003" t="s">
        <v>353</v>
      </c>
      <c r="D54" s="914" t="s">
        <v>670</v>
      </c>
      <c r="E54" s="1006" t="s">
        <v>354</v>
      </c>
      <c r="F54" s="1009" t="s">
        <v>8</v>
      </c>
      <c r="G54" s="873">
        <v>18098660.440000001</v>
      </c>
      <c r="H54" s="1013" t="s">
        <v>562</v>
      </c>
      <c r="I54" s="790" t="s">
        <v>276</v>
      </c>
      <c r="J54" s="734" t="s">
        <v>142</v>
      </c>
      <c r="K54" s="614" t="s">
        <v>394</v>
      </c>
      <c r="L54" s="583">
        <v>623121.87</v>
      </c>
      <c r="M54" s="583">
        <v>554433.1</v>
      </c>
      <c r="N54" s="488">
        <v>554433.1</v>
      </c>
      <c r="O54" s="594"/>
      <c r="P54" s="615">
        <f t="shared" si="0"/>
        <v>0.88976671610001423</v>
      </c>
      <c r="Q54" s="1067">
        <f>M54/G54</f>
        <v>3.0633930165054796E-2</v>
      </c>
      <c r="R54" s="647" t="s">
        <v>563</v>
      </c>
      <c r="S54" s="644">
        <f t="shared" si="1"/>
        <v>0.11023328389998575</v>
      </c>
      <c r="T54" s="5">
        <f t="shared" si="2"/>
        <v>68688.770000000019</v>
      </c>
    </row>
    <row r="55" spans="1:20" ht="91.5" customHeight="1" x14ac:dyDescent="0.25">
      <c r="A55" s="1002"/>
      <c r="B55" s="1005"/>
      <c r="C55" s="1005"/>
      <c r="D55" s="792"/>
      <c r="E55" s="1008"/>
      <c r="F55" s="1011"/>
      <c r="G55" s="1012"/>
      <c r="H55" s="1015"/>
      <c r="I55" s="793"/>
      <c r="J55" s="581" t="s">
        <v>392</v>
      </c>
      <c r="K55" s="616" t="s">
        <v>393</v>
      </c>
      <c r="L55" s="583">
        <v>72625.27</v>
      </c>
      <c r="M55" s="583">
        <f>O55</f>
        <v>0</v>
      </c>
      <c r="N55" s="617"/>
      <c r="O55" s="594">
        <v>0</v>
      </c>
      <c r="P55" s="615">
        <f t="shared" si="0"/>
        <v>0</v>
      </c>
      <c r="Q55" s="1068"/>
      <c r="R55" s="647" t="s">
        <v>564</v>
      </c>
      <c r="S55" s="644">
        <f t="shared" si="1"/>
        <v>1</v>
      </c>
      <c r="T55" s="5">
        <f t="shared" si="2"/>
        <v>72625.27</v>
      </c>
    </row>
    <row r="56" spans="1:20" ht="169.5" customHeight="1" x14ac:dyDescent="0.25">
      <c r="A56" s="653">
        <v>21</v>
      </c>
      <c r="B56" s="734" t="s">
        <v>206</v>
      </c>
      <c r="C56" s="734" t="s">
        <v>380</v>
      </c>
      <c r="D56" s="733" t="s">
        <v>672</v>
      </c>
      <c r="E56" s="736" t="s">
        <v>381</v>
      </c>
      <c r="F56" s="737" t="s">
        <v>8</v>
      </c>
      <c r="G56" s="732">
        <v>38841252.119999997</v>
      </c>
      <c r="H56" s="618" t="s">
        <v>565</v>
      </c>
      <c r="I56" s="731" t="s">
        <v>276</v>
      </c>
      <c r="J56" s="734" t="s">
        <v>142</v>
      </c>
      <c r="K56" s="614" t="s">
        <v>485</v>
      </c>
      <c r="L56" s="619">
        <v>638862.01</v>
      </c>
      <c r="M56" s="619">
        <f>N56+O56</f>
        <v>588414.28500000003</v>
      </c>
      <c r="N56" s="488">
        <v>588414.28500000003</v>
      </c>
      <c r="O56" s="620"/>
      <c r="P56" s="621">
        <f>M56/L56</f>
        <v>0.92103502131861004</v>
      </c>
      <c r="Q56" s="621">
        <f>M56/G56</f>
        <v>1.5149209999257873E-2</v>
      </c>
      <c r="R56" s="654" t="s">
        <v>566</v>
      </c>
      <c r="S56" s="644">
        <f t="shared" si="1"/>
        <v>7.8964978681390019E-2</v>
      </c>
      <c r="T56" s="5">
        <f t="shared" si="2"/>
        <v>50447.724999999977</v>
      </c>
    </row>
    <row r="57" spans="1:20" ht="174" customHeight="1" x14ac:dyDescent="0.25">
      <c r="A57" s="653">
        <v>22</v>
      </c>
      <c r="B57" s="734" t="s">
        <v>486</v>
      </c>
      <c r="C57" s="734" t="s">
        <v>408</v>
      </c>
      <c r="D57" s="733" t="s">
        <v>678</v>
      </c>
      <c r="E57" s="736" t="s">
        <v>409</v>
      </c>
      <c r="F57" s="737" t="s">
        <v>28</v>
      </c>
      <c r="G57" s="732">
        <v>79966739</v>
      </c>
      <c r="H57" s="622" t="s">
        <v>562</v>
      </c>
      <c r="I57" s="731" t="s">
        <v>376</v>
      </c>
      <c r="J57" s="734" t="s">
        <v>410</v>
      </c>
      <c r="K57" s="604" t="s">
        <v>487</v>
      </c>
      <c r="L57" s="619">
        <v>46844.264999999999</v>
      </c>
      <c r="M57" s="619">
        <v>46844.264999999999</v>
      </c>
      <c r="N57" s="246">
        <v>46844.27</v>
      </c>
      <c r="O57" s="620"/>
      <c r="P57" s="621">
        <f t="shared" si="0"/>
        <v>1</v>
      </c>
      <c r="Q57" s="621">
        <f>M57/G57</f>
        <v>5.857968648690301E-4</v>
      </c>
      <c r="R57" s="655" t="s">
        <v>567</v>
      </c>
      <c r="S57" s="400">
        <f t="shared" si="1"/>
        <v>0</v>
      </c>
      <c r="T57" s="407">
        <f t="shared" si="2"/>
        <v>0</v>
      </c>
    </row>
    <row r="58" spans="1:20" ht="210" customHeight="1" thickBot="1" x14ac:dyDescent="0.3">
      <c r="A58" s="648">
        <v>23</v>
      </c>
      <c r="B58" s="734" t="s">
        <v>416</v>
      </c>
      <c r="C58" s="734" t="s">
        <v>417</v>
      </c>
      <c r="D58" s="733" t="s">
        <v>672</v>
      </c>
      <c r="E58" s="736" t="s">
        <v>418</v>
      </c>
      <c r="F58" s="737" t="s">
        <v>10</v>
      </c>
      <c r="G58" s="732">
        <v>832307</v>
      </c>
      <c r="H58" s="622" t="s">
        <v>568</v>
      </c>
      <c r="I58" s="731" t="s">
        <v>276</v>
      </c>
      <c r="J58" s="734" t="s">
        <v>419</v>
      </c>
      <c r="K58" s="623" t="s">
        <v>420</v>
      </c>
      <c r="L58" s="583">
        <v>262855.24</v>
      </c>
      <c r="M58" s="583">
        <v>262855.24</v>
      </c>
      <c r="N58" s="506">
        <v>262855.24</v>
      </c>
      <c r="O58" s="594"/>
      <c r="P58" s="580">
        <f t="shared" si="0"/>
        <v>1</v>
      </c>
      <c r="Q58" s="580">
        <f>M58/G58</f>
        <v>0.31581524605704386</v>
      </c>
      <c r="R58" s="676" t="s">
        <v>636</v>
      </c>
      <c r="S58" s="400"/>
      <c r="T58" s="407"/>
    </row>
    <row r="59" spans="1:20" ht="138.75" customHeight="1" x14ac:dyDescent="0.25">
      <c r="A59" s="1000">
        <v>24</v>
      </c>
      <c r="B59" s="1003" t="s">
        <v>122</v>
      </c>
      <c r="C59" s="1003" t="s">
        <v>421</v>
      </c>
      <c r="D59" s="914" t="s">
        <v>678</v>
      </c>
      <c r="E59" s="1006" t="s">
        <v>442</v>
      </c>
      <c r="F59" s="1009" t="s">
        <v>8</v>
      </c>
      <c r="G59" s="873">
        <v>79806000</v>
      </c>
      <c r="H59" s="1013" t="s">
        <v>122</v>
      </c>
      <c r="I59" s="790" t="s">
        <v>276</v>
      </c>
      <c r="J59" s="581" t="s">
        <v>142</v>
      </c>
      <c r="K59" s="581" t="s">
        <v>488</v>
      </c>
      <c r="L59" s="605">
        <v>7641510.8700000001</v>
      </c>
      <c r="M59" s="605">
        <f>N59+O59</f>
        <v>3476353.75</v>
      </c>
      <c r="N59" s="502"/>
      <c r="O59" s="525">
        <f>3751084.12-274730.37</f>
        <v>3476353.75</v>
      </c>
      <c r="P59" s="580">
        <f>M59/L59</f>
        <v>0.45493015833398925</v>
      </c>
      <c r="Q59" s="580">
        <f>M59/G59</f>
        <v>4.3560055008395361E-2</v>
      </c>
      <c r="R59" s="656" t="s">
        <v>569</v>
      </c>
      <c r="S59" s="400"/>
      <c r="T59" s="407"/>
    </row>
    <row r="60" spans="1:20" ht="172.5" customHeight="1" x14ac:dyDescent="0.25">
      <c r="A60" s="1001"/>
      <c r="B60" s="1004"/>
      <c r="C60" s="1004"/>
      <c r="D60" s="791"/>
      <c r="E60" s="1007"/>
      <c r="F60" s="1010"/>
      <c r="G60" s="874"/>
      <c r="H60" s="1014"/>
      <c r="I60" s="902"/>
      <c r="J60" s="581" t="s">
        <v>142</v>
      </c>
      <c r="K60" s="581" t="s">
        <v>475</v>
      </c>
      <c r="L60" s="583">
        <v>274730.37</v>
      </c>
      <c r="M60" s="583">
        <f>N60+O60</f>
        <v>274730.37</v>
      </c>
      <c r="N60" s="524"/>
      <c r="O60" s="526">
        <v>274730.37</v>
      </c>
      <c r="P60" s="580">
        <f>M60/L60</f>
        <v>1</v>
      </c>
      <c r="Q60" s="580">
        <f>M60/G59</f>
        <v>3.4424776332606572E-3</v>
      </c>
      <c r="R60" s="657" t="s">
        <v>557</v>
      </c>
      <c r="S60" s="400"/>
      <c r="T60" s="407"/>
    </row>
    <row r="61" spans="1:20" ht="81" customHeight="1" x14ac:dyDescent="0.25">
      <c r="A61" s="1001"/>
      <c r="B61" s="1004"/>
      <c r="C61" s="1004"/>
      <c r="D61" s="791"/>
      <c r="E61" s="1007"/>
      <c r="F61" s="1010"/>
      <c r="G61" s="874"/>
      <c r="H61" s="1014"/>
      <c r="I61" s="902"/>
      <c r="J61" s="581" t="s">
        <v>152</v>
      </c>
      <c r="K61" s="677" t="s">
        <v>637</v>
      </c>
      <c r="L61" s="605">
        <v>0</v>
      </c>
      <c r="M61" s="605">
        <v>0</v>
      </c>
      <c r="N61" s="502">
        <v>0</v>
      </c>
      <c r="O61" s="503">
        <v>0</v>
      </c>
      <c r="P61" s="580"/>
      <c r="Q61" s="580"/>
      <c r="R61" s="656" t="s">
        <v>570</v>
      </c>
      <c r="S61" s="400"/>
      <c r="T61" s="407"/>
    </row>
    <row r="62" spans="1:20" ht="350.25" customHeight="1" x14ac:dyDescent="0.25">
      <c r="A62" s="1001"/>
      <c r="B62" s="1004"/>
      <c r="C62" s="1004"/>
      <c r="D62" s="791"/>
      <c r="E62" s="1007"/>
      <c r="F62" s="1010"/>
      <c r="G62" s="874"/>
      <c r="H62" s="1014"/>
      <c r="I62" s="902"/>
      <c r="J62" s="581" t="s">
        <v>152</v>
      </c>
      <c r="K62" s="581" t="s">
        <v>478</v>
      </c>
      <c r="L62" s="605">
        <v>60000</v>
      </c>
      <c r="M62" s="605">
        <f>N62+O62</f>
        <v>60000</v>
      </c>
      <c r="N62" s="539">
        <v>60000</v>
      </c>
      <c r="O62" s="503"/>
      <c r="P62" s="580">
        <f>M62/L62</f>
        <v>1</v>
      </c>
      <c r="Q62" s="580">
        <f>M62/G59</f>
        <v>7.5182317119013606E-4</v>
      </c>
      <c r="R62" s="709" t="s">
        <v>658</v>
      </c>
      <c r="S62" s="400"/>
      <c r="T62" s="407"/>
    </row>
    <row r="63" spans="1:20" ht="368.25" customHeight="1" x14ac:dyDescent="0.25">
      <c r="A63" s="1001"/>
      <c r="B63" s="1004"/>
      <c r="C63" s="1004"/>
      <c r="D63" s="791"/>
      <c r="E63" s="1007"/>
      <c r="F63" s="1010"/>
      <c r="G63" s="874"/>
      <c r="H63" s="1014"/>
      <c r="I63" s="902"/>
      <c r="J63" s="581" t="s">
        <v>152</v>
      </c>
      <c r="K63" s="581" t="s">
        <v>499</v>
      </c>
      <c r="L63" s="605">
        <v>100000</v>
      </c>
      <c r="M63" s="605">
        <f t="shared" ref="M63:M64" si="6">N63+O63</f>
        <v>100000</v>
      </c>
      <c r="N63" s="539">
        <v>100000</v>
      </c>
      <c r="O63" s="503"/>
      <c r="P63" s="580">
        <f t="shared" ref="P63:P64" si="7">M63/L63</f>
        <v>1</v>
      </c>
      <c r="Q63" s="580">
        <f>M63/G59</f>
        <v>1.2530386186502269E-3</v>
      </c>
      <c r="R63" s="709" t="s">
        <v>659</v>
      </c>
      <c r="S63" s="400"/>
      <c r="T63" s="407"/>
    </row>
    <row r="64" spans="1:20" ht="372.75" customHeight="1" x14ac:dyDescent="0.25">
      <c r="A64" s="1002"/>
      <c r="B64" s="1005"/>
      <c r="C64" s="1005"/>
      <c r="D64" s="792"/>
      <c r="E64" s="1008"/>
      <c r="F64" s="1011"/>
      <c r="G64" s="1012"/>
      <c r="H64" s="1015"/>
      <c r="I64" s="793"/>
      <c r="J64" s="581" t="s">
        <v>152</v>
      </c>
      <c r="K64" s="581" t="s">
        <v>500</v>
      </c>
      <c r="L64" s="605">
        <v>10000</v>
      </c>
      <c r="M64" s="605">
        <f t="shared" si="6"/>
        <v>10000</v>
      </c>
      <c r="N64" s="539">
        <v>10000</v>
      </c>
      <c r="O64" s="503"/>
      <c r="P64" s="580">
        <f t="shared" si="7"/>
        <v>1</v>
      </c>
      <c r="Q64" s="580">
        <f>M64/G59</f>
        <v>1.2530386186502269E-4</v>
      </c>
      <c r="R64" s="709" t="s">
        <v>660</v>
      </c>
      <c r="S64" s="400"/>
      <c r="T64" s="407"/>
    </row>
    <row r="65" spans="1:20" ht="184.5" customHeight="1" x14ac:dyDescent="0.25">
      <c r="A65" s="658">
        <v>25</v>
      </c>
      <c r="B65" s="581" t="s">
        <v>69</v>
      </c>
      <c r="C65" s="581" t="s">
        <v>434</v>
      </c>
      <c r="D65" s="714" t="s">
        <v>670</v>
      </c>
      <c r="E65" s="238" t="s">
        <v>441</v>
      </c>
      <c r="F65" s="585" t="s">
        <v>68</v>
      </c>
      <c r="G65" s="447" t="s">
        <v>440</v>
      </c>
      <c r="H65" s="600" t="s">
        <v>69</v>
      </c>
      <c r="I65" s="730" t="s">
        <v>435</v>
      </c>
      <c r="J65" s="725" t="s">
        <v>410</v>
      </c>
      <c r="K65" s="738" t="s">
        <v>704</v>
      </c>
      <c r="L65" s="624">
        <v>1288295.8999999999</v>
      </c>
      <c r="M65" s="624">
        <v>1288295.8999999999</v>
      </c>
      <c r="N65" s="539">
        <v>1288295.8999999999</v>
      </c>
      <c r="O65" s="527"/>
      <c r="P65" s="625">
        <f t="shared" si="0"/>
        <v>1</v>
      </c>
      <c r="Q65" s="625">
        <f>M65/14016475</f>
        <v>9.1912973839713613E-2</v>
      </c>
      <c r="R65" s="739" t="s">
        <v>705</v>
      </c>
      <c r="S65" s="400"/>
      <c r="T65" s="407"/>
    </row>
    <row r="66" spans="1:20" ht="184.5" customHeight="1" thickBot="1" x14ac:dyDescent="0.3">
      <c r="A66" s="679">
        <v>26</v>
      </c>
      <c r="B66" s="684" t="s">
        <v>206</v>
      </c>
      <c r="C66" s="684" t="s">
        <v>647</v>
      </c>
      <c r="D66" s="714" t="s">
        <v>672</v>
      </c>
      <c r="E66" s="238" t="s">
        <v>694</v>
      </c>
      <c r="F66" s="722" t="s">
        <v>68</v>
      </c>
      <c r="G66" s="447">
        <v>6979266.3099999996</v>
      </c>
      <c r="H66" s="600" t="s">
        <v>206</v>
      </c>
      <c r="I66" s="730" t="s">
        <v>695</v>
      </c>
      <c r="J66" s="725" t="s">
        <v>410</v>
      </c>
      <c r="K66" s="724" t="s">
        <v>693</v>
      </c>
      <c r="L66" s="680">
        <v>581901</v>
      </c>
      <c r="M66" s="680">
        <f>N66+O66</f>
        <v>581901</v>
      </c>
      <c r="N66" s="681">
        <v>581901</v>
      </c>
      <c r="O66" s="682"/>
      <c r="P66" s="625">
        <f t="shared" ref="P66" si="8">M66/L66</f>
        <v>1</v>
      </c>
      <c r="Q66" s="625">
        <f>M66/G66</f>
        <v>8.3375669325906551E-2</v>
      </c>
      <c r="R66" s="721" t="s">
        <v>691</v>
      </c>
      <c r="S66" s="400"/>
      <c r="T66" s="407"/>
    </row>
    <row r="67" spans="1:20" ht="28.5" customHeight="1" thickBot="1" x14ac:dyDescent="0.3">
      <c r="A67" s="659"/>
      <c r="B67" s="416" t="s">
        <v>129</v>
      </c>
      <c r="C67" s="531"/>
      <c r="D67" s="531"/>
      <c r="E67" s="626"/>
      <c r="F67" s="627"/>
      <c r="G67" s="417">
        <f>SUM(G5:G65)</f>
        <v>3548832947.0099998</v>
      </c>
      <c r="H67" s="628"/>
      <c r="I67" s="629"/>
      <c r="J67" s="629"/>
      <c r="K67" s="630"/>
      <c r="L67" s="431">
        <f>SUM(L5:L66)</f>
        <v>894712980.08450007</v>
      </c>
      <c r="M67" s="432">
        <f>SUM(M5:M66)</f>
        <v>314227325.27399987</v>
      </c>
      <c r="N67" s="483">
        <f>SUM(N5:N66)+33160392+1.39</f>
        <v>334234235.98399991</v>
      </c>
      <c r="O67" s="433">
        <f>SUM(O5:O65)</f>
        <v>13153482.684999999</v>
      </c>
      <c r="P67" s="434">
        <f>M67/L67</f>
        <v>0.35120461228172084</v>
      </c>
      <c r="Q67" s="418">
        <f>M67/G67</f>
        <v>8.8543848066656952E-2</v>
      </c>
      <c r="R67" s="683" t="s">
        <v>211</v>
      </c>
      <c r="S67" s="251">
        <f>T67/L67</f>
        <v>0.64879538771827905</v>
      </c>
      <c r="T67" s="382">
        <f>L67-M67</f>
        <v>580485654.81050014</v>
      </c>
    </row>
    <row r="68" spans="1:20" ht="30" customHeight="1" x14ac:dyDescent="0.25">
      <c r="A68" s="660"/>
      <c r="B68" s="314" t="s">
        <v>157</v>
      </c>
      <c r="C68" s="1108" t="s">
        <v>226</v>
      </c>
      <c r="D68" s="1108"/>
      <c r="E68" s="1108"/>
      <c r="F68" s="1108"/>
      <c r="G68" s="536"/>
      <c r="H68" s="631"/>
      <c r="I68" s="249"/>
      <c r="J68" s="249"/>
      <c r="K68" s="250"/>
      <c r="L68" s="223" t="s">
        <v>211</v>
      </c>
      <c r="M68" s="223" t="s">
        <v>211</v>
      </c>
      <c r="N68" s="224">
        <f>N67-N69</f>
        <v>203534107.66399992</v>
      </c>
      <c r="O68" s="225" t="s">
        <v>211</v>
      </c>
      <c r="P68" s="223" t="s">
        <v>211</v>
      </c>
      <c r="Q68" s="248" t="s">
        <v>211</v>
      </c>
      <c r="R68" s="633" t="s">
        <v>211</v>
      </c>
      <c r="S68" s="645" t="s">
        <v>211</v>
      </c>
      <c r="T68" s="632" t="s">
        <v>211</v>
      </c>
    </row>
    <row r="69" spans="1:20" ht="30.75" customHeight="1" thickBot="1" x14ac:dyDescent="0.3">
      <c r="A69" s="661"/>
      <c r="B69" s="662" t="s">
        <v>157</v>
      </c>
      <c r="C69" s="1103" t="s">
        <v>330</v>
      </c>
      <c r="D69" s="1103"/>
      <c r="E69" s="1103"/>
      <c r="F69" s="1103"/>
      <c r="G69" s="1103"/>
      <c r="H69" s="1103"/>
      <c r="I69" s="1103"/>
      <c r="J69" s="1103"/>
      <c r="K69" s="1104"/>
      <c r="L69" s="663" t="s">
        <v>211</v>
      </c>
      <c r="M69" s="663" t="s">
        <v>211</v>
      </c>
      <c r="N69" s="664">
        <f>N5+N8+N14+N12+N26+N33</f>
        <v>130700128.32000001</v>
      </c>
      <c r="O69" s="665">
        <f>O67</f>
        <v>13153482.684999999</v>
      </c>
      <c r="P69" s="666" t="s">
        <v>211</v>
      </c>
      <c r="Q69" s="667" t="s">
        <v>211</v>
      </c>
      <c r="R69" s="668" t="s">
        <v>211</v>
      </c>
      <c r="S69" s="646" t="s">
        <v>211</v>
      </c>
      <c r="T69" s="634" t="s">
        <v>211</v>
      </c>
    </row>
    <row r="70" spans="1:20" x14ac:dyDescent="0.25">
      <c r="A70" s="17"/>
      <c r="B70" s="148"/>
      <c r="C70" s="532"/>
      <c r="D70" s="532"/>
      <c r="E70" s="534"/>
      <c r="F70" s="534"/>
      <c r="G70" s="537"/>
      <c r="H70" s="635"/>
      <c r="I70" s="19"/>
      <c r="J70" s="19"/>
      <c r="K70" s="19"/>
      <c r="L70" s="19"/>
      <c r="M70" s="19"/>
      <c r="N70" s="20"/>
      <c r="O70" s="21"/>
      <c r="P70" s="21"/>
      <c r="Q70" s="21"/>
    </row>
    <row r="71" spans="1:20" x14ac:dyDescent="0.25">
      <c r="A71" s="22"/>
      <c r="B71" s="24"/>
      <c r="C71" s="533"/>
      <c r="D71" s="533"/>
      <c r="N71" s="21"/>
      <c r="O71" s="21"/>
      <c r="P71" s="21"/>
      <c r="Q71" s="21"/>
    </row>
    <row r="72" spans="1:20" x14ac:dyDescent="0.25">
      <c r="A72" s="22"/>
      <c r="B72" s="484" t="s">
        <v>454</v>
      </c>
      <c r="C72" s="532"/>
      <c r="D72" s="532"/>
      <c r="L72" s="637"/>
      <c r="M72" s="637"/>
      <c r="N72" s="638"/>
      <c r="O72" s="71"/>
      <c r="P72" s="173"/>
      <c r="Q72" s="173"/>
    </row>
    <row r="73" spans="1:20" ht="52.5" customHeight="1" x14ac:dyDescent="0.25">
      <c r="A73" s="17"/>
      <c r="B73" s="779" t="s">
        <v>699</v>
      </c>
      <c r="C73" s="779"/>
      <c r="D73" s="779"/>
      <c r="E73" s="779"/>
      <c r="F73" s="779"/>
      <c r="G73" s="779"/>
      <c r="H73" s="779"/>
      <c r="I73" s="779"/>
      <c r="J73" s="19"/>
      <c r="K73" s="19"/>
      <c r="L73" s="254"/>
      <c r="M73" s="254"/>
      <c r="N73" s="21"/>
      <c r="O73" s="21"/>
      <c r="P73" s="21"/>
      <c r="Q73" s="21"/>
    </row>
    <row r="74" spans="1:20" x14ac:dyDescent="0.25">
      <c r="A74" s="17"/>
      <c r="B74" s="1105" t="s">
        <v>700</v>
      </c>
      <c r="C74" s="1105"/>
      <c r="D74" s="1105"/>
      <c r="E74" s="1105"/>
      <c r="F74" s="1105"/>
      <c r="G74" s="1105"/>
      <c r="H74" s="1105"/>
      <c r="I74" s="1105"/>
      <c r="J74" s="19"/>
      <c r="K74" s="19"/>
      <c r="L74" s="19"/>
      <c r="M74" s="19"/>
      <c r="N74" s="21"/>
      <c r="O74" s="21"/>
      <c r="P74" s="21"/>
      <c r="Q74" s="21"/>
    </row>
    <row r="75" spans="1:20" x14ac:dyDescent="0.25">
      <c r="A75" s="17"/>
      <c r="B75" s="24"/>
      <c r="C75" s="58"/>
      <c r="D75" s="58"/>
      <c r="E75" s="534"/>
      <c r="F75" s="534"/>
      <c r="G75" s="537"/>
      <c r="H75" s="635"/>
      <c r="I75" s="19"/>
      <c r="J75" s="19"/>
      <c r="K75" s="19"/>
      <c r="L75" s="19"/>
      <c r="M75" s="19"/>
      <c r="N75" s="21"/>
      <c r="O75" s="21"/>
      <c r="P75" s="21"/>
      <c r="Q75" s="21"/>
    </row>
    <row r="76" spans="1:20" x14ac:dyDescent="0.25">
      <c r="A76" s="17"/>
      <c r="B76" s="24"/>
      <c r="C76" s="58"/>
      <c r="D76" s="58"/>
      <c r="E76" s="534"/>
      <c r="F76" s="534"/>
      <c r="G76" s="537"/>
      <c r="H76" s="635"/>
      <c r="I76" s="19"/>
      <c r="J76" s="19"/>
      <c r="K76" s="19"/>
      <c r="L76" s="19"/>
      <c r="M76" s="19"/>
      <c r="N76" s="21"/>
      <c r="O76" s="21"/>
      <c r="P76" s="21"/>
      <c r="Q76" s="21"/>
    </row>
    <row r="77" spans="1:20" x14ac:dyDescent="0.25">
      <c r="A77" s="17"/>
      <c r="B77" s="24"/>
      <c r="C77" s="58"/>
      <c r="D77" s="58"/>
      <c r="E77" s="534"/>
      <c r="F77" s="534"/>
      <c r="G77" s="537"/>
      <c r="H77" s="635"/>
      <c r="I77" s="19"/>
      <c r="J77" s="19"/>
      <c r="K77" s="19"/>
      <c r="L77" s="19"/>
      <c r="M77" s="19"/>
      <c r="N77" s="21"/>
      <c r="O77" s="21"/>
      <c r="P77" s="21"/>
      <c r="Q77" s="21"/>
    </row>
    <row r="78" spans="1:20" x14ac:dyDescent="0.25">
      <c r="A78" s="17"/>
      <c r="B78" s="149"/>
      <c r="C78" s="58"/>
      <c r="D78" s="58"/>
      <c r="I78" s="23"/>
      <c r="J78" s="23"/>
      <c r="K78" s="23"/>
      <c r="L78" s="474"/>
      <c r="M78" s="474"/>
      <c r="N78" s="474"/>
      <c r="O78" s="474"/>
      <c r="P78" s="474"/>
      <c r="Q78" s="474"/>
    </row>
    <row r="79" spans="1:20" x14ac:dyDescent="0.25">
      <c r="A79" s="17"/>
      <c r="B79" s="149"/>
      <c r="C79" s="533"/>
      <c r="D79" s="533"/>
      <c r="I79" s="23"/>
      <c r="J79" s="23"/>
      <c r="K79" s="23"/>
      <c r="L79" s="474"/>
      <c r="M79" s="474"/>
      <c r="N79" s="474"/>
      <c r="O79" s="474"/>
      <c r="P79" s="474"/>
      <c r="Q79" s="474"/>
    </row>
    <row r="80" spans="1:20" x14ac:dyDescent="0.25">
      <c r="A80" s="17"/>
      <c r="B80" s="149"/>
      <c r="C80" s="533"/>
      <c r="D80" s="533"/>
      <c r="I80" s="23"/>
      <c r="J80" s="23"/>
      <c r="K80" s="23"/>
      <c r="L80" s="474"/>
      <c r="M80" s="474"/>
      <c r="N80" s="474"/>
      <c r="O80" s="474"/>
      <c r="P80" s="474"/>
      <c r="Q80" s="474"/>
    </row>
    <row r="81" spans="1:17" x14ac:dyDescent="0.25">
      <c r="A81" s="17"/>
      <c r="B81" s="149"/>
      <c r="C81" s="533"/>
      <c r="D81" s="533"/>
      <c r="I81" s="23"/>
      <c r="J81" s="23"/>
      <c r="K81" s="23"/>
      <c r="L81" s="474"/>
      <c r="M81" s="474"/>
      <c r="N81" s="474"/>
      <c r="O81" s="474"/>
      <c r="P81" s="474"/>
      <c r="Q81" s="474"/>
    </row>
    <row r="82" spans="1:17" x14ac:dyDescent="0.25">
      <c r="A82" s="17"/>
      <c r="B82" s="149"/>
      <c r="C82" s="533"/>
      <c r="D82" s="533"/>
      <c r="I82" s="23"/>
      <c r="J82" s="23"/>
      <c r="K82" s="23"/>
      <c r="L82" s="474"/>
      <c r="M82" s="474"/>
      <c r="N82" s="474"/>
      <c r="O82" s="474"/>
      <c r="P82" s="9"/>
      <c r="Q82" s="9"/>
    </row>
    <row r="83" spans="1:17" x14ac:dyDescent="0.25">
      <c r="A83" s="17"/>
      <c r="I83" s="23"/>
      <c r="J83" s="23"/>
      <c r="K83" s="23"/>
      <c r="L83" s="474"/>
      <c r="M83" s="474"/>
      <c r="N83" s="474"/>
      <c r="O83" s="474"/>
      <c r="P83" s="9"/>
      <c r="Q83" s="9"/>
    </row>
    <row r="84" spans="1:17" x14ac:dyDescent="0.25">
      <c r="A84" s="17"/>
      <c r="I84" s="23"/>
      <c r="J84" s="23"/>
      <c r="K84" s="23"/>
      <c r="L84" s="474"/>
      <c r="M84" s="474"/>
      <c r="N84" s="474"/>
      <c r="O84" s="474"/>
      <c r="P84" s="9"/>
      <c r="Q84" s="9"/>
    </row>
    <row r="85" spans="1:17" x14ac:dyDescent="0.25">
      <c r="A85" s="17"/>
      <c r="I85" s="23"/>
      <c r="J85" s="23"/>
      <c r="K85" s="23"/>
      <c r="L85" s="23"/>
      <c r="M85" s="23"/>
      <c r="N85" s="9"/>
      <c r="O85" s="9"/>
      <c r="P85" s="9"/>
      <c r="Q85" s="9"/>
    </row>
    <row r="86" spans="1:17" x14ac:dyDescent="0.25">
      <c r="A86" s="17"/>
      <c r="I86" s="23"/>
      <c r="J86" s="23"/>
      <c r="K86" s="23"/>
      <c r="L86" s="23"/>
      <c r="M86" s="23"/>
      <c r="N86" s="9"/>
      <c r="O86" s="9"/>
      <c r="P86" s="9"/>
      <c r="Q86" s="9"/>
    </row>
    <row r="87" spans="1:17" x14ac:dyDescent="0.25">
      <c r="A87" s="17"/>
      <c r="I87" s="23"/>
      <c r="J87" s="23"/>
      <c r="K87" s="23"/>
      <c r="L87" s="23"/>
      <c r="M87" s="23"/>
      <c r="N87" s="9"/>
      <c r="O87" s="9"/>
      <c r="P87" s="9"/>
      <c r="Q87" s="9"/>
    </row>
    <row r="88" spans="1:17" x14ac:dyDescent="0.25">
      <c r="A88" s="17"/>
      <c r="I88" s="23"/>
      <c r="J88" s="23"/>
      <c r="K88" s="23"/>
      <c r="L88" s="23"/>
      <c r="M88" s="23"/>
      <c r="N88" s="9"/>
      <c r="O88" s="9"/>
      <c r="P88" s="9"/>
      <c r="Q88" s="9"/>
    </row>
    <row r="89" spans="1:17" x14ac:dyDescent="0.25">
      <c r="A89" s="17"/>
      <c r="I89" s="23"/>
      <c r="J89" s="23"/>
      <c r="K89" s="23"/>
      <c r="L89" s="23"/>
      <c r="M89" s="23"/>
      <c r="N89" s="9"/>
      <c r="O89" s="9"/>
      <c r="P89" s="9"/>
      <c r="Q89" s="9"/>
    </row>
    <row r="90" spans="1:17" x14ac:dyDescent="0.25">
      <c r="A90" s="17"/>
      <c r="I90" s="23"/>
      <c r="J90" s="23"/>
      <c r="K90" s="23"/>
      <c r="L90" s="23"/>
      <c r="M90" s="23"/>
      <c r="N90" s="9"/>
      <c r="O90" s="9"/>
      <c r="P90" s="9"/>
      <c r="Q90" s="9"/>
    </row>
    <row r="91" spans="1:17" x14ac:dyDescent="0.25">
      <c r="A91" s="17"/>
      <c r="I91" s="23"/>
      <c r="J91" s="23"/>
      <c r="K91" s="23"/>
      <c r="L91" s="23"/>
      <c r="M91" s="23"/>
      <c r="N91" s="9"/>
      <c r="O91" s="9"/>
      <c r="P91" s="9"/>
      <c r="Q91" s="9"/>
    </row>
    <row r="92" spans="1:17" x14ac:dyDescent="0.25">
      <c r="A92" s="17"/>
      <c r="I92" s="23"/>
      <c r="J92" s="23"/>
      <c r="K92" s="23"/>
      <c r="L92" s="23"/>
      <c r="M92" s="23"/>
      <c r="N92" s="9"/>
      <c r="O92" s="9"/>
      <c r="P92" s="9"/>
      <c r="Q92" s="9"/>
    </row>
    <row r="93" spans="1:17" x14ac:dyDescent="0.25">
      <c r="A93" s="17"/>
      <c r="I93" s="23"/>
      <c r="J93" s="23"/>
      <c r="K93" s="23"/>
      <c r="L93" s="23"/>
      <c r="M93" s="23"/>
      <c r="N93" s="9"/>
      <c r="O93" s="9"/>
      <c r="P93" s="9"/>
      <c r="Q93" s="9"/>
    </row>
    <row r="94" spans="1:17" x14ac:dyDescent="0.25">
      <c r="A94" s="17"/>
      <c r="I94" s="23"/>
      <c r="J94" s="23"/>
      <c r="K94" s="23"/>
      <c r="L94" s="23"/>
      <c r="M94" s="23"/>
      <c r="N94" s="9"/>
      <c r="O94" s="9"/>
      <c r="P94" s="9"/>
      <c r="Q94" s="9"/>
    </row>
    <row r="95" spans="1:17" x14ac:dyDescent="0.25">
      <c r="A95" s="17"/>
      <c r="I95" s="23"/>
      <c r="J95" s="23"/>
      <c r="K95" s="23"/>
      <c r="L95" s="23"/>
      <c r="M95" s="23"/>
      <c r="N95" s="9"/>
      <c r="O95" s="9"/>
      <c r="P95" s="9"/>
      <c r="Q95" s="9"/>
    </row>
    <row r="96" spans="1:17" x14ac:dyDescent="0.25">
      <c r="A96" s="17"/>
      <c r="I96" s="23"/>
      <c r="J96" s="23"/>
      <c r="K96" s="23"/>
      <c r="L96" s="23"/>
      <c r="M96" s="23"/>
      <c r="N96" s="9"/>
      <c r="O96" s="9"/>
      <c r="P96" s="9"/>
      <c r="Q96" s="9"/>
    </row>
    <row r="97" spans="1:17" x14ac:dyDescent="0.25">
      <c r="A97" s="17"/>
      <c r="I97" s="23"/>
      <c r="J97" s="23"/>
      <c r="K97" s="23"/>
      <c r="L97" s="23"/>
      <c r="M97" s="23"/>
      <c r="N97" s="9"/>
      <c r="O97" s="9"/>
      <c r="P97" s="9"/>
      <c r="Q97" s="9"/>
    </row>
    <row r="98" spans="1:17" x14ac:dyDescent="0.25">
      <c r="A98" s="17"/>
      <c r="I98" s="23"/>
      <c r="J98" s="23"/>
      <c r="K98" s="23"/>
      <c r="L98" s="23"/>
      <c r="M98" s="23"/>
      <c r="N98" s="9"/>
      <c r="O98" s="9"/>
      <c r="P98" s="9"/>
      <c r="Q98" s="9"/>
    </row>
    <row r="99" spans="1:17" x14ac:dyDescent="0.25">
      <c r="A99" s="17"/>
      <c r="I99" s="23"/>
      <c r="J99" s="23"/>
      <c r="K99" s="23"/>
      <c r="L99" s="23"/>
      <c r="M99" s="23"/>
      <c r="N99" s="9"/>
      <c r="O99" s="9"/>
      <c r="P99" s="9"/>
      <c r="Q99" s="9"/>
    </row>
    <row r="100" spans="1:17" x14ac:dyDescent="0.25">
      <c r="A100" s="17"/>
      <c r="I100" s="23"/>
      <c r="J100" s="23"/>
      <c r="K100" s="23"/>
      <c r="L100" s="23"/>
      <c r="M100" s="23"/>
      <c r="N100" s="9"/>
      <c r="O100" s="9"/>
      <c r="P100" s="9"/>
      <c r="Q100" s="9"/>
    </row>
    <row r="101" spans="1:17" x14ac:dyDescent="0.25">
      <c r="A101" s="17"/>
      <c r="I101" s="23"/>
      <c r="J101" s="23"/>
      <c r="K101" s="23"/>
      <c r="L101" s="23"/>
      <c r="M101" s="23"/>
      <c r="N101" s="9"/>
      <c r="O101" s="9"/>
      <c r="P101" s="9"/>
      <c r="Q101" s="9"/>
    </row>
    <row r="102" spans="1:17" x14ac:dyDescent="0.25">
      <c r="A102" s="17"/>
      <c r="I102" s="23"/>
      <c r="J102" s="23"/>
      <c r="K102" s="23"/>
      <c r="L102" s="23"/>
      <c r="M102" s="23"/>
      <c r="N102" s="9"/>
      <c r="O102" s="9"/>
      <c r="P102" s="9"/>
      <c r="Q102" s="9"/>
    </row>
    <row r="103" spans="1:17" x14ac:dyDescent="0.25">
      <c r="A103" s="17"/>
      <c r="I103" s="23"/>
      <c r="J103" s="23"/>
      <c r="K103" s="23"/>
      <c r="L103" s="23"/>
      <c r="M103" s="23"/>
      <c r="N103" s="9"/>
      <c r="O103" s="9"/>
      <c r="P103" s="9"/>
      <c r="Q103" s="9"/>
    </row>
    <row r="104" spans="1:17" x14ac:dyDescent="0.25">
      <c r="A104" s="17"/>
      <c r="I104" s="23"/>
      <c r="J104" s="23"/>
      <c r="K104" s="23"/>
      <c r="L104" s="23"/>
      <c r="M104" s="23"/>
      <c r="N104" s="9"/>
      <c r="O104" s="9"/>
      <c r="P104" s="9"/>
      <c r="Q104" s="9"/>
    </row>
    <row r="105" spans="1:17" x14ac:dyDescent="0.25">
      <c r="A105" s="17"/>
      <c r="I105" s="23"/>
      <c r="J105" s="23"/>
      <c r="K105" s="23"/>
      <c r="L105" s="23"/>
      <c r="M105" s="23"/>
      <c r="N105" s="9"/>
      <c r="O105" s="9"/>
      <c r="P105" s="9"/>
      <c r="Q105" s="9"/>
    </row>
    <row r="106" spans="1:17" x14ac:dyDescent="0.25">
      <c r="A106" s="17"/>
      <c r="I106" s="23"/>
      <c r="J106" s="23"/>
      <c r="K106" s="23"/>
      <c r="L106" s="23"/>
      <c r="M106" s="23"/>
      <c r="N106" s="9"/>
      <c r="O106" s="9"/>
      <c r="P106" s="9"/>
      <c r="Q106" s="9"/>
    </row>
    <row r="107" spans="1:17" x14ac:dyDescent="0.25">
      <c r="A107" s="17"/>
      <c r="I107" s="23"/>
      <c r="J107" s="23"/>
      <c r="K107" s="23"/>
      <c r="L107" s="23"/>
      <c r="M107" s="23"/>
      <c r="N107" s="9"/>
      <c r="O107" s="9"/>
      <c r="P107" s="9"/>
      <c r="Q107" s="9"/>
    </row>
    <row r="108" spans="1:17" x14ac:dyDescent="0.25">
      <c r="A108" s="17"/>
      <c r="I108" s="23"/>
      <c r="J108" s="23"/>
      <c r="K108" s="23"/>
      <c r="L108" s="23"/>
      <c r="M108" s="23"/>
      <c r="N108" s="9"/>
      <c r="O108" s="9"/>
      <c r="P108" s="9"/>
      <c r="Q108" s="9"/>
    </row>
    <row r="109" spans="1:17" x14ac:dyDescent="0.25">
      <c r="A109" s="17"/>
      <c r="I109" s="23"/>
      <c r="J109" s="23"/>
      <c r="K109" s="23"/>
      <c r="L109" s="23"/>
      <c r="M109" s="23"/>
      <c r="N109" s="9"/>
      <c r="O109" s="9"/>
      <c r="P109" s="9"/>
      <c r="Q109" s="9"/>
    </row>
    <row r="110" spans="1:17" x14ac:dyDescent="0.25">
      <c r="A110" s="17"/>
      <c r="I110" s="23"/>
      <c r="J110" s="23"/>
      <c r="K110" s="23"/>
      <c r="L110" s="23"/>
      <c r="M110" s="23"/>
      <c r="N110" s="9"/>
      <c r="O110" s="9"/>
      <c r="P110" s="9"/>
      <c r="Q110" s="9"/>
    </row>
    <row r="111" spans="1:17" x14ac:dyDescent="0.25">
      <c r="A111" s="17"/>
      <c r="I111" s="23"/>
      <c r="J111" s="23"/>
      <c r="K111" s="23"/>
      <c r="L111" s="23"/>
      <c r="M111" s="23"/>
      <c r="N111" s="9"/>
      <c r="O111" s="9"/>
      <c r="P111" s="9"/>
      <c r="Q111" s="9"/>
    </row>
    <row r="112" spans="1:17" x14ac:dyDescent="0.25">
      <c r="A112" s="17"/>
      <c r="I112" s="23"/>
      <c r="J112" s="23"/>
      <c r="K112" s="23"/>
      <c r="L112" s="23"/>
      <c r="M112" s="23"/>
      <c r="N112" s="9"/>
      <c r="O112" s="9"/>
      <c r="P112" s="9"/>
      <c r="Q112" s="9"/>
    </row>
    <row r="113" spans="1:17" x14ac:dyDescent="0.25">
      <c r="A113" s="19"/>
      <c r="I113" s="23"/>
      <c r="J113" s="23"/>
      <c r="K113" s="23"/>
      <c r="L113" s="23"/>
      <c r="M113" s="23"/>
      <c r="N113" s="9"/>
      <c r="O113" s="9"/>
      <c r="P113" s="9"/>
      <c r="Q113" s="9"/>
    </row>
    <row r="114" spans="1:17" x14ac:dyDescent="0.25">
      <c r="A114" s="19"/>
      <c r="I114" s="23"/>
      <c r="J114" s="23"/>
      <c r="K114" s="23"/>
      <c r="L114" s="23"/>
      <c r="M114" s="23"/>
      <c r="N114" s="9"/>
      <c r="O114" s="9"/>
      <c r="P114" s="9"/>
      <c r="Q114" s="9"/>
    </row>
    <row r="115" spans="1:17" x14ac:dyDescent="0.25">
      <c r="A115" s="19"/>
      <c r="I115" s="23"/>
      <c r="J115" s="23"/>
      <c r="K115" s="23"/>
      <c r="L115" s="23"/>
      <c r="M115" s="23"/>
      <c r="N115" s="9"/>
      <c r="O115" s="9"/>
      <c r="P115" s="9"/>
      <c r="Q115" s="9"/>
    </row>
    <row r="116" spans="1:17" x14ac:dyDescent="0.25">
      <c r="A116" s="19"/>
      <c r="I116" s="23"/>
      <c r="J116" s="23"/>
      <c r="K116" s="23"/>
      <c r="L116" s="23"/>
      <c r="M116" s="23"/>
      <c r="N116" s="9"/>
      <c r="O116" s="9"/>
      <c r="P116" s="9"/>
      <c r="Q116" s="9"/>
    </row>
    <row r="117" spans="1:17" x14ac:dyDescent="0.25">
      <c r="I117" s="23"/>
      <c r="J117" s="23"/>
      <c r="K117" s="23"/>
      <c r="L117" s="23"/>
      <c r="M117" s="23"/>
      <c r="N117" s="9"/>
      <c r="O117" s="9"/>
      <c r="P117" s="9"/>
      <c r="Q117" s="9"/>
    </row>
    <row r="118" spans="1:17" x14ac:dyDescent="0.25">
      <c r="I118" s="23"/>
      <c r="J118" s="23"/>
      <c r="K118" s="23"/>
      <c r="L118" s="23"/>
      <c r="M118" s="23"/>
      <c r="N118" s="9"/>
      <c r="O118" s="9"/>
      <c r="P118" s="9"/>
      <c r="Q118" s="9"/>
    </row>
    <row r="119" spans="1:17" x14ac:dyDescent="0.25">
      <c r="I119" s="23"/>
      <c r="J119" s="23"/>
      <c r="K119" s="23"/>
      <c r="L119" s="23"/>
      <c r="M119" s="23"/>
      <c r="N119" s="9"/>
      <c r="O119" s="9"/>
      <c r="P119" s="9"/>
      <c r="Q119" s="9"/>
    </row>
    <row r="120" spans="1:17" x14ac:dyDescent="0.25">
      <c r="I120" s="23"/>
      <c r="J120" s="23"/>
      <c r="K120" s="23"/>
      <c r="L120" s="23"/>
      <c r="M120" s="23"/>
      <c r="N120" s="9"/>
      <c r="O120" s="9"/>
      <c r="P120" s="9"/>
      <c r="Q120" s="9"/>
    </row>
    <row r="121" spans="1:17" x14ac:dyDescent="0.25">
      <c r="I121" s="23"/>
      <c r="J121" s="23"/>
      <c r="K121" s="23"/>
      <c r="L121" s="23"/>
      <c r="M121" s="23"/>
      <c r="N121" s="9"/>
      <c r="O121" s="9"/>
      <c r="P121" s="9"/>
      <c r="Q121" s="9"/>
    </row>
    <row r="122" spans="1:17" x14ac:dyDescent="0.25">
      <c r="I122" s="23"/>
      <c r="J122" s="23"/>
      <c r="K122" s="23"/>
      <c r="L122" s="23"/>
      <c r="M122" s="23"/>
      <c r="N122" s="9"/>
      <c r="O122" s="9"/>
      <c r="P122" s="9"/>
      <c r="Q122" s="9"/>
    </row>
    <row r="123" spans="1:17" x14ac:dyDescent="0.25">
      <c r="I123" s="23"/>
      <c r="J123" s="23"/>
      <c r="K123" s="23"/>
      <c r="L123" s="23"/>
      <c r="M123" s="23"/>
      <c r="N123" s="9"/>
      <c r="O123" s="9"/>
      <c r="P123" s="9"/>
      <c r="Q123" s="9"/>
    </row>
    <row r="124" spans="1:17" x14ac:dyDescent="0.25">
      <c r="I124" s="23"/>
      <c r="J124" s="23"/>
      <c r="K124" s="23"/>
      <c r="L124" s="23"/>
      <c r="M124" s="23"/>
      <c r="N124" s="9"/>
      <c r="O124" s="9"/>
      <c r="P124" s="9"/>
      <c r="Q124" s="9"/>
    </row>
    <row r="125" spans="1:17" x14ac:dyDescent="0.25">
      <c r="I125" s="23"/>
      <c r="J125" s="23"/>
      <c r="K125" s="23"/>
      <c r="L125" s="23"/>
      <c r="M125" s="23"/>
      <c r="N125" s="9"/>
      <c r="O125" s="9"/>
      <c r="P125" s="9"/>
      <c r="Q125" s="9"/>
    </row>
    <row r="126" spans="1:17" x14ac:dyDescent="0.25">
      <c r="I126" s="23"/>
      <c r="J126" s="23"/>
      <c r="K126" s="23"/>
      <c r="L126" s="23"/>
      <c r="M126" s="23"/>
      <c r="N126" s="9"/>
      <c r="O126" s="9"/>
      <c r="P126" s="9"/>
      <c r="Q126" s="9"/>
    </row>
    <row r="127" spans="1:17" x14ac:dyDescent="0.25">
      <c r="I127" s="23"/>
      <c r="J127" s="23"/>
      <c r="K127" s="23"/>
      <c r="L127" s="23"/>
      <c r="M127" s="23"/>
    </row>
    <row r="128" spans="1:17" x14ac:dyDescent="0.25">
      <c r="I128" s="23"/>
      <c r="J128" s="23"/>
      <c r="K128" s="23"/>
      <c r="L128" s="23"/>
      <c r="M128" s="23"/>
    </row>
    <row r="129" spans="9:13" x14ac:dyDescent="0.25">
      <c r="I129" s="23"/>
      <c r="J129" s="23"/>
      <c r="K129" s="23"/>
      <c r="L129" s="23"/>
      <c r="M129" s="23"/>
    </row>
    <row r="130" spans="9:13" x14ac:dyDescent="0.25">
      <c r="I130" s="23"/>
      <c r="J130" s="23"/>
      <c r="K130" s="23"/>
      <c r="L130" s="23"/>
      <c r="M130" s="23"/>
    </row>
    <row r="131" spans="9:13" x14ac:dyDescent="0.25">
      <c r="I131" s="23"/>
      <c r="J131" s="23"/>
      <c r="K131" s="23"/>
      <c r="L131" s="23"/>
      <c r="M131" s="23"/>
    </row>
    <row r="132" spans="9:13" x14ac:dyDescent="0.25">
      <c r="I132" s="23"/>
      <c r="J132" s="23"/>
      <c r="K132" s="23"/>
      <c r="L132" s="23"/>
      <c r="M132" s="23"/>
    </row>
    <row r="133" spans="9:13" x14ac:dyDescent="0.25">
      <c r="I133" s="23"/>
      <c r="J133" s="23"/>
      <c r="K133" s="23"/>
      <c r="L133" s="23"/>
      <c r="M133" s="23"/>
    </row>
  </sheetData>
  <mergeCells count="213">
    <mergeCell ref="D2:D3"/>
    <mergeCell ref="D5:D7"/>
    <mergeCell ref="D9:D13"/>
    <mergeCell ref="D14:D15"/>
    <mergeCell ref="D16:D18"/>
    <mergeCell ref="D19:D20"/>
    <mergeCell ref="D21:D22"/>
    <mergeCell ref="I52:I53"/>
    <mergeCell ref="I54:I55"/>
    <mergeCell ref="E2:E3"/>
    <mergeCell ref="E5:E7"/>
    <mergeCell ref="H2:H3"/>
    <mergeCell ref="D31:D33"/>
    <mergeCell ref="D35:D36"/>
    <mergeCell ref="D37:D39"/>
    <mergeCell ref="D40:D41"/>
    <mergeCell ref="D42:D46"/>
    <mergeCell ref="D47:D50"/>
    <mergeCell ref="D52:D53"/>
    <mergeCell ref="D54:D55"/>
    <mergeCell ref="G2:G3"/>
    <mergeCell ref="G25:G28"/>
    <mergeCell ref="F37:F39"/>
    <mergeCell ref="G23:G24"/>
    <mergeCell ref="Q54:Q55"/>
    <mergeCell ref="I59:I64"/>
    <mergeCell ref="C69:K69"/>
    <mergeCell ref="B73:I73"/>
    <mergeCell ref="B74:I74"/>
    <mergeCell ref="I35:I36"/>
    <mergeCell ref="Q35:Q36"/>
    <mergeCell ref="I37:I39"/>
    <mergeCell ref="Q37:Q39"/>
    <mergeCell ref="I40:I41"/>
    <mergeCell ref="Q40:Q41"/>
    <mergeCell ref="I42:I46"/>
    <mergeCell ref="H52:H53"/>
    <mergeCell ref="G52:G53"/>
    <mergeCell ref="F52:F53"/>
    <mergeCell ref="E52:E53"/>
    <mergeCell ref="C52:C53"/>
    <mergeCell ref="B52:B53"/>
    <mergeCell ref="C68:F68"/>
    <mergeCell ref="F54:F55"/>
    <mergeCell ref="G54:G55"/>
    <mergeCell ref="H54:H55"/>
    <mergeCell ref="B35:B36"/>
    <mergeCell ref="D59:D64"/>
    <mergeCell ref="R42:R44"/>
    <mergeCell ref="I47:I50"/>
    <mergeCell ref="K47:K50"/>
    <mergeCell ref="Q47:Q50"/>
    <mergeCell ref="I21:I22"/>
    <mergeCell ref="I23:I24"/>
    <mergeCell ref="Q23:Q24"/>
    <mergeCell ref="I25:I28"/>
    <mergeCell ref="Q25:Q28"/>
    <mergeCell ref="I29:I30"/>
    <mergeCell ref="Q29:Q30"/>
    <mergeCell ref="I31:I33"/>
    <mergeCell ref="Q31:Q32"/>
    <mergeCell ref="J42:J44"/>
    <mergeCell ref="Q42:Q44"/>
    <mergeCell ref="R47:R50"/>
    <mergeCell ref="R2:R3"/>
    <mergeCell ref="S2:T2"/>
    <mergeCell ref="I5:I7"/>
    <mergeCell ref="Q5:Q7"/>
    <mergeCell ref="I9:I13"/>
    <mergeCell ref="J9:J10"/>
    <mergeCell ref="K9:K11"/>
    <mergeCell ref="M9:M10"/>
    <mergeCell ref="P9:P10"/>
    <mergeCell ref="Q9:Q13"/>
    <mergeCell ref="R9:R10"/>
    <mergeCell ref="J2:J3"/>
    <mergeCell ref="Q2:Q3"/>
    <mergeCell ref="K2:K3"/>
    <mergeCell ref="P2:P3"/>
    <mergeCell ref="L9:L10"/>
    <mergeCell ref="L2:L3"/>
    <mergeCell ref="M2:O2"/>
    <mergeCell ref="O9:O10"/>
    <mergeCell ref="Q14:Q15"/>
    <mergeCell ref="I16:I18"/>
    <mergeCell ref="I19:I20"/>
    <mergeCell ref="E37:E39"/>
    <mergeCell ref="E40:E41"/>
    <mergeCell ref="H42:H46"/>
    <mergeCell ref="G42:G46"/>
    <mergeCell ref="H14:H15"/>
    <mergeCell ref="H37:H39"/>
    <mergeCell ref="G37:G39"/>
    <mergeCell ref="F40:F41"/>
    <mergeCell ref="G29:G30"/>
    <mergeCell ref="K42:K44"/>
    <mergeCell ref="L42:L44"/>
    <mergeCell ref="N42:N44"/>
    <mergeCell ref="M42:M44"/>
    <mergeCell ref="O42:O44"/>
    <mergeCell ref="P42:P44"/>
    <mergeCell ref="H16:H18"/>
    <mergeCell ref="G16:G18"/>
    <mergeCell ref="F16:F18"/>
    <mergeCell ref="E16:E18"/>
    <mergeCell ref="H19:H20"/>
    <mergeCell ref="G19:G20"/>
    <mergeCell ref="C9:C13"/>
    <mergeCell ref="I14:I15"/>
    <mergeCell ref="F42:F46"/>
    <mergeCell ref="E42:E46"/>
    <mergeCell ref="C19:C20"/>
    <mergeCell ref="C35:C36"/>
    <mergeCell ref="C23:C24"/>
    <mergeCell ref="C16:C18"/>
    <mergeCell ref="G40:G41"/>
    <mergeCell ref="H40:H41"/>
    <mergeCell ref="G35:G36"/>
    <mergeCell ref="E35:E36"/>
    <mergeCell ref="E21:E22"/>
    <mergeCell ref="C21:C22"/>
    <mergeCell ref="H25:H28"/>
    <mergeCell ref="H29:H30"/>
    <mergeCell ref="E14:E15"/>
    <mergeCell ref="H9:H13"/>
    <mergeCell ref="G9:G13"/>
    <mergeCell ref="F9:F13"/>
    <mergeCell ref="E9:E13"/>
    <mergeCell ref="H35:H36"/>
    <mergeCell ref="C14:C15"/>
    <mergeCell ref="C40:C41"/>
    <mergeCell ref="F14:F15"/>
    <mergeCell ref="C29:C30"/>
    <mergeCell ref="B14:B15"/>
    <mergeCell ref="C25:C28"/>
    <mergeCell ref="E29:E30"/>
    <mergeCell ref="E25:E28"/>
    <mergeCell ref="A16:A18"/>
    <mergeCell ref="B19:B20"/>
    <mergeCell ref="A19:A20"/>
    <mergeCell ref="B23:B24"/>
    <mergeCell ref="B16:B18"/>
    <mergeCell ref="F19:F20"/>
    <mergeCell ref="E19:E20"/>
    <mergeCell ref="D23:D24"/>
    <mergeCell ref="D25:D28"/>
    <mergeCell ref="D29:D30"/>
    <mergeCell ref="F29:F30"/>
    <mergeCell ref="E23:E24"/>
    <mergeCell ref="F23:F24"/>
    <mergeCell ref="A2:A3"/>
    <mergeCell ref="C37:C39"/>
    <mergeCell ref="I2:I3"/>
    <mergeCell ref="B2:B3"/>
    <mergeCell ref="B5:B7"/>
    <mergeCell ref="C5:C7"/>
    <mergeCell ref="G5:G7"/>
    <mergeCell ref="A5:A7"/>
    <mergeCell ref="A14:A15"/>
    <mergeCell ref="A23:A24"/>
    <mergeCell ref="A37:A39"/>
    <mergeCell ref="B37:B39"/>
    <mergeCell ref="H23:H24"/>
    <mergeCell ref="G14:G15"/>
    <mergeCell ref="F35:F36"/>
    <mergeCell ref="C2:C3"/>
    <mergeCell ref="H5:H7"/>
    <mergeCell ref="F2:F3"/>
    <mergeCell ref="B9:B13"/>
    <mergeCell ref="A9:A13"/>
    <mergeCell ref="A35:A36"/>
    <mergeCell ref="F5:F7"/>
    <mergeCell ref="B21:B22"/>
    <mergeCell ref="A21:A22"/>
    <mergeCell ref="H21:H22"/>
    <mergeCell ref="G21:G22"/>
    <mergeCell ref="F21:F22"/>
    <mergeCell ref="G31:G33"/>
    <mergeCell ref="F31:F33"/>
    <mergeCell ref="E31:E33"/>
    <mergeCell ref="C31:C33"/>
    <mergeCell ref="B31:B33"/>
    <mergeCell ref="A31:A33"/>
    <mergeCell ref="H31:H33"/>
    <mergeCell ref="A25:A28"/>
    <mergeCell ref="B25:B28"/>
    <mergeCell ref="A29:A30"/>
    <mergeCell ref="B29:B30"/>
    <mergeCell ref="F25:F28"/>
    <mergeCell ref="A59:A64"/>
    <mergeCell ref="B59:B64"/>
    <mergeCell ref="C59:C64"/>
    <mergeCell ref="E59:E64"/>
    <mergeCell ref="F59:F64"/>
    <mergeCell ref="G59:G64"/>
    <mergeCell ref="H59:H64"/>
    <mergeCell ref="B40:B41"/>
    <mergeCell ref="A54:A55"/>
    <mergeCell ref="B54:B55"/>
    <mergeCell ref="E54:E55"/>
    <mergeCell ref="C54:C55"/>
    <mergeCell ref="F47:F50"/>
    <mergeCell ref="H47:H50"/>
    <mergeCell ref="A47:A50"/>
    <mergeCell ref="B47:B50"/>
    <mergeCell ref="A52:A53"/>
    <mergeCell ref="B42:B46"/>
    <mergeCell ref="A42:A46"/>
    <mergeCell ref="C42:C46"/>
    <mergeCell ref="E47:E50"/>
    <mergeCell ref="G47:G50"/>
    <mergeCell ref="C47:C50"/>
    <mergeCell ref="A40:A41"/>
  </mergeCells>
  <pageMargins left="0.23622047244094491" right="0.23622047244094491" top="0.74803149606299213" bottom="0.74803149606299213" header="0.31496062992125984" footer="0.31496062992125984"/>
  <pageSetup paperSize="8" scale="63" fitToHeight="0" orientation="landscape" r:id="rId1"/>
  <headerFooter>
    <oddFooter xml:space="preserve">&amp;RZpracoval odbor finanční , stav k 3. 4. 2017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
  <sheetViews>
    <sheetView topLeftCell="A4" workbookViewId="0">
      <selection activeCell="F11" sqref="F11"/>
    </sheetView>
  </sheetViews>
  <sheetFormatPr defaultRowHeight="15" x14ac:dyDescent="0.25"/>
  <cols>
    <col min="2" max="2" width="39.42578125" customWidth="1"/>
    <col min="3" max="3" width="18.42578125" customWidth="1"/>
    <col min="4" max="4" width="18.140625" customWidth="1"/>
    <col min="5" max="5" width="12.140625" customWidth="1"/>
    <col min="6" max="6" width="24.42578125" customWidth="1"/>
  </cols>
  <sheetData>
    <row r="1" spans="1:6" hidden="1" x14ac:dyDescent="0.25"/>
    <row r="2" spans="1:6" hidden="1" x14ac:dyDescent="0.25"/>
    <row r="3" spans="1:6" hidden="1" x14ac:dyDescent="0.25"/>
    <row r="4" spans="1:6" ht="16.5" thickBot="1" x14ac:dyDescent="0.3">
      <c r="A4" s="258" t="s">
        <v>648</v>
      </c>
    </row>
    <row r="5" spans="1:6" ht="15.75" thickBot="1" x14ac:dyDescent="0.3">
      <c r="A5" s="694"/>
      <c r="B5" s="703" t="s">
        <v>638</v>
      </c>
      <c r="C5" s="704" t="s">
        <v>649</v>
      </c>
      <c r="D5" s="705" t="s">
        <v>639</v>
      </c>
      <c r="E5" s="706" t="s">
        <v>640</v>
      </c>
    </row>
    <row r="6" spans="1:6" ht="30.75" thickTop="1" x14ac:dyDescent="0.25">
      <c r="A6" s="693" t="s">
        <v>641</v>
      </c>
      <c r="B6" s="698" t="s">
        <v>216</v>
      </c>
      <c r="C6" s="695">
        <f>134201.25*0.85+361507.25*0.85</f>
        <v>421352.22499999998</v>
      </c>
      <c r="D6" s="691">
        <v>393222.74</v>
      </c>
      <c r="E6" s="692">
        <f>C6-D6</f>
        <v>28129.484999999986</v>
      </c>
    </row>
    <row r="7" spans="1:6" ht="30" x14ac:dyDescent="0.25">
      <c r="A7" s="686" t="s">
        <v>642</v>
      </c>
      <c r="B7" s="699" t="s">
        <v>170</v>
      </c>
      <c r="C7" s="696">
        <f>44293.75*0.85</f>
        <v>37649.6875</v>
      </c>
      <c r="D7" s="685">
        <v>37649.68</v>
      </c>
      <c r="E7" s="687">
        <f t="shared" ref="E7:E11" si="0">C7-D7</f>
        <v>7.4999999997089617E-3</v>
      </c>
      <c r="F7" s="678"/>
    </row>
    <row r="8" spans="1:6" ht="30" x14ac:dyDescent="0.25">
      <c r="A8" s="686" t="s">
        <v>643</v>
      </c>
      <c r="B8" s="699" t="s">
        <v>171</v>
      </c>
      <c r="C8" s="696">
        <f>397500*0.85</f>
        <v>337875</v>
      </c>
      <c r="D8" s="685">
        <v>337874.99</v>
      </c>
      <c r="E8" s="687">
        <f t="shared" si="0"/>
        <v>1.0000000009313226E-2</v>
      </c>
      <c r="F8" s="678"/>
    </row>
    <row r="9" spans="1:6" ht="45" x14ac:dyDescent="0.25">
      <c r="A9" s="686" t="s">
        <v>644</v>
      </c>
      <c r="B9" s="699" t="s">
        <v>289</v>
      </c>
      <c r="C9" s="696">
        <v>259239.57</v>
      </c>
      <c r="D9" s="685">
        <v>259239.57</v>
      </c>
      <c r="E9" s="687">
        <f t="shared" si="0"/>
        <v>0</v>
      </c>
    </row>
    <row r="10" spans="1:6" ht="45" x14ac:dyDescent="0.25">
      <c r="A10" s="686" t="s">
        <v>645</v>
      </c>
      <c r="B10" s="699" t="s">
        <v>174</v>
      </c>
      <c r="C10" s="696">
        <v>225882.28</v>
      </c>
      <c r="D10" s="685">
        <v>186679.77</v>
      </c>
      <c r="E10" s="687">
        <f t="shared" si="0"/>
        <v>39202.510000000009</v>
      </c>
    </row>
    <row r="11" spans="1:6" ht="45.75" thickBot="1" x14ac:dyDescent="0.3">
      <c r="A11" s="688" t="s">
        <v>646</v>
      </c>
      <c r="B11" s="700" t="s">
        <v>366</v>
      </c>
      <c r="C11" s="697">
        <v>910378.05</v>
      </c>
      <c r="D11" s="689">
        <v>751432.9</v>
      </c>
      <c r="E11" s="690">
        <f t="shared" si="0"/>
        <v>158945.15000000002</v>
      </c>
    </row>
    <row r="12" spans="1:6" s="22" customFormat="1" ht="15.75" thickBot="1" x14ac:dyDescent="0.3">
      <c r="A12" s="1114" t="s">
        <v>212</v>
      </c>
      <c r="B12" s="1115"/>
      <c r="C12" s="701">
        <f>SUM(C6:C11)</f>
        <v>2192376.8125</v>
      </c>
      <c r="D12" s="701">
        <f>SUM(D6:D11)</f>
        <v>1966099.65</v>
      </c>
      <c r="E12" s="702">
        <f>SUM(E6:E11)</f>
        <v>226277.16250000003</v>
      </c>
    </row>
  </sheetData>
  <mergeCells count="1">
    <mergeCell ref="A12:B12"/>
  </mergeCells>
  <pageMargins left="0.7" right="0.7" top="0.78740157499999996" bottom="0.78740157499999996" header="0.3" footer="0.3"/>
  <pageSetup paperSize="9" scale="89"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3E5FB4789618B4A826E5F0E1E730B97" ma:contentTypeVersion="2" ma:contentTypeDescription="Vytvoří nový dokument" ma:contentTypeScope="" ma:versionID="7719bb7ff21291a19da0fbb83fa2ce48">
  <xsd:schema xmlns:xsd="http://www.w3.org/2001/XMLSchema" xmlns:xs="http://www.w3.org/2001/XMLSchema" xmlns:p="http://schemas.microsoft.com/office/2006/metadata/properties" xmlns:ns1="http://schemas.microsoft.com/sharepoint/v3" xmlns:ns2="c9e48692-194e-417d-af40-42e3d4ef737b" targetNamespace="http://schemas.microsoft.com/office/2006/metadata/properties" ma:root="true" ma:fieldsID="799fdf3e68ddcfad9de9aee4093827fb" ns1:_="" ns2:_="">
    <xsd:import namespace="http://schemas.microsoft.com/sharepoint/v3"/>
    <xsd:import namespace="c9e48692-194e-417d-af40-42e3d4ef737b"/>
    <xsd:element name="properties">
      <xsd:complexType>
        <xsd:sequence>
          <xsd:element name="documentManagement">
            <xsd:complexType>
              <xsd:all>
                <xsd:element ref="ns1:PublishingStartDate" minOccurs="0"/>
                <xsd:element ref="ns1:PublishingExpirationDate" minOccurs="0"/>
                <xsd:element ref="ns2:MigrationSourceURL" minOccurs="0"/>
                <xsd:element ref="ns1:RoutingEnabled"/>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um zahájení plánování" ma:description="" ma:internalName="PublishingStartDate">
      <xsd:simpleType>
        <xsd:restriction base="dms:Unknown"/>
      </xsd:simpleType>
    </xsd:element>
    <xsd:element name="PublishingExpirationDate" ma:index="9" nillable="true" ma:displayName="Datum ukončení plánování" ma:description="" ma:internalName="PublishingExpirationDate">
      <xsd:simpleType>
        <xsd:restriction base="dms:Unknown"/>
      </xsd:simpleType>
    </xsd:element>
    <xsd:element name="RoutingEnabled" ma:index="11" ma:displayName="Aktivní" ma:internalName="RoutingEnabl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9e48692-194e-417d-af40-42e3d4ef737b"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1">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MigrationSourceURL xmlns="c9e48692-194e-417d-af40-42e3d4ef737b" xsi:nil="true"/>
    <RoutingEnabled xmlns="http://schemas.microsoft.com/sharepoint/v3"/>
  </documentManagement>
</p:properties>
</file>

<file path=customXml/itemProps1.xml><?xml version="1.0" encoding="utf-8"?>
<ds:datastoreItem xmlns:ds="http://schemas.openxmlformats.org/officeDocument/2006/customXml" ds:itemID="{C2CF7AF8-AFFD-436A-B52A-0BD09F5D0E4B}"/>
</file>

<file path=customXml/itemProps2.xml><?xml version="1.0" encoding="utf-8"?>
<ds:datastoreItem xmlns:ds="http://schemas.openxmlformats.org/officeDocument/2006/customXml" ds:itemID="{455D8A16-B43A-4464-9AE8-C1D4F6D609DF}"/>
</file>

<file path=customXml/itemProps3.xml><?xml version="1.0" encoding="utf-8"?>
<ds:datastoreItem xmlns:ds="http://schemas.openxmlformats.org/officeDocument/2006/customXml" ds:itemID="{E076F241-7204-461B-B68E-3BF200B407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3</vt:i4>
      </vt:variant>
    </vt:vector>
  </HeadingPairs>
  <TitlesOfParts>
    <vt:vector size="8" baseType="lpstr">
      <vt:lpstr>Harm KK (2)</vt:lpstr>
      <vt:lpstr>Přehled celkem</vt:lpstr>
      <vt:lpstr>Projekty KK</vt:lpstr>
      <vt:lpstr>Projekty PO</vt:lpstr>
      <vt:lpstr>List1</vt:lpstr>
      <vt:lpstr>'Harm KK (2)'!Názvy_tisku</vt:lpstr>
      <vt:lpstr>'Projekty KK'!Názvy_tisku</vt:lpstr>
      <vt:lpstr>'Projekty PO'!Názvy_tisku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Příloha č. 1 k usnesení z 31. zasedání Rady Karlovarského kraje, které se uskutečnilo dne 24.04.2017 (k bodu č. 6)</dc:title>
  <dc:creator/>
  <cp:lastModifiedBy/>
  <dcterms:created xsi:type="dcterms:W3CDTF">2006-09-16T00:00:00Z</dcterms:created>
  <dcterms:modified xsi:type="dcterms:W3CDTF">2017-04-19T07:55:16Z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0x01010043E5FB4789618B4A826E5F0E1E730B97</vt:lpwstr>
  </property>
</Properties>
</file>