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firstSheet="1" activeTab="3"/>
  </bookViews>
  <sheets>
    <sheet name=" Rekapitulace_1.10.19" sheetId="66" r:id="rId1"/>
    <sheet name="Přehled celkem" sheetId="71" r:id="rId2"/>
    <sheet name="KK_sledování " sheetId="69" r:id="rId3"/>
    <sheet name="PO_sledován" sheetId="70" r:id="rId4"/>
  </sheets>
  <definedNames>
    <definedName name="_xlnm._FilterDatabase" localSheetId="2" hidden="1">'KK_sledování '!$A$5:$R$48</definedName>
    <definedName name="_xlnm._FilterDatabase" localSheetId="3" hidden="1">PO_sledován!$A$5:$WVP$47</definedName>
    <definedName name="_xlnm.Print_Titles" localSheetId="2">'KK_sledování '!$3:$5</definedName>
    <definedName name="_xlnm.Print_Titles" localSheetId="3">PO_sledován!$3:$5</definedName>
  </definedNames>
  <calcPr calcId="162913"/>
</workbook>
</file>

<file path=xl/calcChain.xml><?xml version="1.0" encoding="utf-8"?>
<calcChain xmlns="http://schemas.openxmlformats.org/spreadsheetml/2006/main">
  <c r="C16" i="71" l="1"/>
  <c r="C10" i="71"/>
  <c r="C7" i="71"/>
  <c r="M43" i="69" l="1"/>
  <c r="M42" i="69"/>
  <c r="M41" i="69"/>
  <c r="M39" i="69"/>
  <c r="M38" i="69"/>
  <c r="M37" i="69"/>
  <c r="M36" i="69"/>
  <c r="M10" i="69"/>
  <c r="M44" i="69"/>
  <c r="M45" i="69"/>
  <c r="E23" i="71" l="1"/>
  <c r="M16" i="69"/>
  <c r="M15" i="69"/>
  <c r="Q45" i="69" l="1"/>
  <c r="G46" i="69" l="1"/>
  <c r="N47" i="69"/>
  <c r="O46" i="69"/>
  <c r="N46" i="69"/>
  <c r="L46" i="69"/>
  <c r="P45" i="69"/>
  <c r="E24" i="71" l="1"/>
  <c r="F14" i="71"/>
  <c r="F11" i="71"/>
  <c r="N47" i="70" l="1"/>
  <c r="N45" i="70"/>
  <c r="N48" i="69"/>
  <c r="G44" i="70" l="1"/>
  <c r="C13" i="71" s="1"/>
  <c r="O44" i="70"/>
  <c r="G13" i="71" s="1"/>
  <c r="G10" i="71" s="1"/>
  <c r="N44" i="70"/>
  <c r="F13" i="71" s="1"/>
  <c r="L44" i="70"/>
  <c r="D13" i="71" s="1"/>
  <c r="M43" i="70"/>
  <c r="M42" i="70"/>
  <c r="Q42" i="70" l="1"/>
  <c r="N46" i="70" l="1"/>
  <c r="Q44" i="69" l="1"/>
  <c r="P44" i="69"/>
  <c r="Q43" i="69"/>
  <c r="P43" i="69"/>
  <c r="H21" i="66" l="1"/>
  <c r="H22" i="66"/>
  <c r="F21" i="66"/>
  <c r="E25" i="71"/>
  <c r="O47" i="70"/>
  <c r="C21" i="66"/>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I21" i="66"/>
  <c r="P28" i="70"/>
  <c r="Q30" i="70"/>
  <c r="P32" i="70"/>
  <c r="P6" i="70"/>
  <c r="P26" i="70"/>
  <c r="Q28" i="70"/>
  <c r="Q32" i="70"/>
  <c r="Q6" i="70"/>
  <c r="P31" i="70"/>
  <c r="I13" i="71" l="1"/>
  <c r="H13" i="71"/>
  <c r="G21" i="66"/>
  <c r="P44" i="70"/>
  <c r="Q44" i="70"/>
  <c r="K21" i="66"/>
  <c r="J21" i="66"/>
  <c r="Q42" i="69"/>
  <c r="P42" i="69"/>
  <c r="Q41" i="69"/>
  <c r="M40" i="69"/>
  <c r="Q40" i="69" s="1"/>
  <c r="P39" i="69"/>
  <c r="P38" i="69"/>
  <c r="Q36" i="69"/>
  <c r="P36" i="69"/>
  <c r="M35" i="69"/>
  <c r="P35" i="69" s="1"/>
  <c r="M32" i="69"/>
  <c r="M31" i="69"/>
  <c r="P31" i="69" s="1"/>
  <c r="M30" i="69"/>
  <c r="M28" i="69"/>
  <c r="P28" i="69" s="1"/>
  <c r="M27" i="69"/>
  <c r="M26" i="69"/>
  <c r="M25" i="69"/>
  <c r="M24" i="69"/>
  <c r="M23" i="69"/>
  <c r="M22" i="69"/>
  <c r="M21" i="69"/>
  <c r="M19" i="69"/>
  <c r="P19" i="69" s="1"/>
  <c r="P18" i="69"/>
  <c r="M17" i="69"/>
  <c r="Q17" i="69" s="1"/>
  <c r="Q15" i="69"/>
  <c r="P15" i="69"/>
  <c r="M14" i="69"/>
  <c r="P14" i="69" s="1"/>
  <c r="M13" i="69"/>
  <c r="M12" i="69"/>
  <c r="P12" i="69" s="1"/>
  <c r="M11" i="69"/>
  <c r="Q11" i="69" s="1"/>
  <c r="P10" i="69"/>
  <c r="M9" i="69"/>
  <c r="P9" i="69" s="1"/>
  <c r="M8" i="69"/>
  <c r="M7" i="69"/>
  <c r="M6" i="69"/>
  <c r="P26" i="69" l="1"/>
  <c r="Q26" i="69"/>
  <c r="Q13" i="69"/>
  <c r="M46" i="69"/>
  <c r="E9" i="71" s="1"/>
  <c r="F20" i="66"/>
  <c r="F23" i="66" s="1"/>
  <c r="D9" i="71"/>
  <c r="H20" i="66"/>
  <c r="H23" i="66" s="1"/>
  <c r="F9" i="71"/>
  <c r="I20" i="66"/>
  <c r="I23" i="66" s="1"/>
  <c r="G9" i="71"/>
  <c r="G7" i="71" s="1"/>
  <c r="G16" i="71" s="1"/>
  <c r="Q25" i="69"/>
  <c r="C20" i="66"/>
  <c r="C9" i="71"/>
  <c r="P24" i="69"/>
  <c r="P40" i="69"/>
  <c r="P22" i="69"/>
  <c r="Q28" i="69"/>
  <c r="P6" i="69"/>
  <c r="P13" i="69"/>
  <c r="Q22" i="69"/>
  <c r="Q6" i="69"/>
  <c r="P25" i="69"/>
  <c r="O48" i="69"/>
  <c r="E26" i="71" s="1"/>
  <c r="Q12" i="69"/>
  <c r="P21" i="69"/>
  <c r="P27" i="69"/>
  <c r="P30" i="69"/>
  <c r="Q27" i="69"/>
  <c r="Q30" i="69"/>
  <c r="P32" i="69"/>
  <c r="P7" i="69"/>
  <c r="P8" i="69"/>
  <c r="P17" i="69"/>
  <c r="P11" i="69"/>
  <c r="Q19" i="69"/>
  <c r="G20" i="66" l="1"/>
  <c r="J20" i="66" s="1"/>
  <c r="J23" i="66" s="1"/>
  <c r="Q46" i="69"/>
  <c r="I9" i="71" s="1"/>
  <c r="P46" i="69"/>
  <c r="H9" i="71" s="1"/>
  <c r="K20" i="66" l="1"/>
  <c r="G23" i="66"/>
  <c r="K23" i="66" s="1"/>
  <c r="D8" i="66" l="1"/>
  <c r="J8" i="66" l="1"/>
  <c r="G8" i="66"/>
  <c r="F8" i="66"/>
  <c r="D7" i="71" s="1"/>
  <c r="C8" i="66"/>
  <c r="K8" i="66"/>
  <c r="F7" i="71" l="1"/>
  <c r="E7" i="71"/>
  <c r="E8" i="66"/>
  <c r="I7" i="71" l="1"/>
  <c r="H7" i="71"/>
  <c r="I8" i="66"/>
  <c r="H8" i="66"/>
  <c r="G9" i="66" l="1"/>
  <c r="J9" i="66"/>
  <c r="C23" i="66"/>
  <c r="F10" i="71" l="1"/>
  <c r="F16" i="71" s="1"/>
  <c r="E10" i="71"/>
  <c r="J10" i="66"/>
  <c r="D10" i="71"/>
  <c r="D16" i="71" s="1"/>
  <c r="E16" i="71" l="1"/>
  <c r="E22" i="71"/>
  <c r="K9" i="66"/>
  <c r="K10" i="66" s="1"/>
  <c r="D9" i="66"/>
  <c r="D10" i="66" s="1"/>
  <c r="C9" i="66"/>
  <c r="C10" i="66" s="1"/>
  <c r="F9" i="66"/>
  <c r="G10" i="66"/>
  <c r="E28" i="71" l="1"/>
  <c r="F10" i="66"/>
  <c r="E10" i="66"/>
  <c r="E9" i="66"/>
  <c r="H9" i="66"/>
  <c r="H10" i="66" s="1"/>
  <c r="I10" i="66" l="1"/>
  <c r="I9" i="66"/>
</calcChain>
</file>

<file path=xl/sharedStrings.xml><?xml version="1.0" encoding="utf-8"?>
<sst xmlns="http://schemas.openxmlformats.org/spreadsheetml/2006/main" count="693" uniqueCount="415">
  <si>
    <t>CELKEM</t>
  </si>
  <si>
    <t>Příjemce dotace</t>
  </si>
  <si>
    <t>sl. 1</t>
  </si>
  <si>
    <t>sl. 2</t>
  </si>
  <si>
    <t>sl. 3</t>
  </si>
  <si>
    <t>sl. 4</t>
  </si>
  <si>
    <t>sl. 5</t>
  </si>
  <si>
    <t>sl. 6</t>
  </si>
  <si>
    <t>sl. 7</t>
  </si>
  <si>
    <t>sl. 8</t>
  </si>
  <si>
    <t>sl. 9</t>
  </si>
  <si>
    <t>sl. 10</t>
  </si>
  <si>
    <t xml:space="preserve">Celkový objem projektu </t>
  </si>
  <si>
    <t>Vymáhaná částka pro náhradu škody</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</si>
  <si>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</si>
  <si>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</si>
  <si>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</si>
  <si>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</si>
  <si>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</si>
  <si>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</si>
  <si>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</si>
  <si>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</si>
  <si>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</si>
  <si>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</si>
  <si>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</si>
  <si>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</si>
  <si>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</si>
  <si>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</si>
  <si>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</si>
  <si>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</si>
  <si>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</si>
  <si>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</si>
  <si>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</si>
  <si>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</si>
  <si>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</si>
  <si>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</si>
  <si>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</si>
  <si>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</si>
  <si>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Konečná výše finančního postihu po uskutečněné obraně</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</si>
  <si>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</si>
  <si>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</si>
  <si>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</si>
  <si>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</si>
  <si>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</si>
  <si>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</si>
  <si>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</si>
  <si>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</si>
  <si>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</si>
  <si>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</si>
  <si>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</si>
  <si>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</si>
  <si>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</si>
  <si>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</si>
  <si>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</si>
  <si>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</si>
  <si>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</si>
  <si>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</si>
  <si>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</si>
  <si>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</si>
  <si>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</si>
  <si>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</si>
  <si>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</si>
  <si>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</si>
  <si>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</si>
  <si>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</si>
  <si>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</si>
  <si>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</si>
  <si>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</si>
  <si>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</si>
  <si>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</si>
  <si>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</si>
  <si>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</si>
  <si>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</si>
  <si>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</si>
  <si>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</si>
  <si>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</si>
  <si>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</si>
  <si>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</si>
  <si>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</si>
  <si>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</si>
  <si>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</si>
  <si>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</si>
  <si>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</si>
  <si>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</si>
  <si>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</si>
  <si>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</si>
  <si>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</si>
  <si>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</si>
  <si>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</si>
  <si>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</si>
  <si>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</si>
  <si>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</si>
  <si>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</si>
  <si>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</si>
  <si>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</si>
  <si>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</si>
  <si>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</si>
  <si>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</si>
  <si>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</si>
  <si>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</si>
  <si>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</si>
  <si>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</si>
  <si>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</si>
  <si>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</si>
  <si>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</si>
  <si>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</si>
  <si>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</si>
  <si>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</si>
  <si>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</si>
  <si>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</si>
  <si>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</si>
  <si>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</si>
  <si>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</si>
  <si>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</si>
  <si>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</si>
  <si>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</si>
  <si>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</si>
  <si>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</si>
  <si>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</si>
  <si>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</si>
  <si>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</si>
  <si>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</si>
  <si>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</si>
  <si>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</si>
  <si>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</si>
  <si>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</si>
  <si>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</si>
  <si>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</si>
  <si>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</si>
  <si>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</si>
  <si>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</si>
  <si>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</si>
  <si>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</si>
  <si>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</si>
  <si>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</si>
  <si>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</si>
  <si>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</si>
  <si>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</si>
  <si>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</si>
  <si>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</si>
  <si>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</si>
  <si>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</si>
  <si>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</si>
  <si>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</si>
  <si>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</si>
  <si>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</si>
  <si>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</si>
  <si>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</si>
  <si>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</si>
  <si>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</si>
  <si>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</si>
  <si>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</si>
  <si>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</si>
  <si>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Celkový objem projektů včetně nezpůsobilých výdajů</t>
  </si>
  <si>
    <t>Původně zjištěné pochybení v plné výši</t>
  </si>
  <si>
    <t>Finanční postih v projektech</t>
  </si>
  <si>
    <t xml:space="preserve">Rekapitulace financování projektů </t>
  </si>
  <si>
    <r>
      <t xml:space="preserve">Vyčíslení úspěchu v uskutečněné obraně v Kč
</t>
    </r>
    <r>
      <rPr>
        <i/>
        <sz val="11"/>
        <color rgb="FFFF0000"/>
        <rFont val="Calibri"/>
        <family val="2"/>
        <charset val="238"/>
        <scheme val="minor"/>
      </rPr>
      <t xml:space="preserve"> </t>
    </r>
  </si>
  <si>
    <t>sl.7
(sl. 5 - sl. 6)</t>
  </si>
  <si>
    <t>sl. 4
(sl.3/ sl. 2)</t>
  </si>
  <si>
    <t xml:space="preserve">Úspěch uskutečněné obrany v % 
</t>
  </si>
  <si>
    <t>sl. 8 
(sl. 7/ sl. 5)</t>
  </si>
  <si>
    <t xml:space="preserve">z toho doručený a uhrazený platební výměr/ vyměřená a uhrazená pokuta ÚOHS/ provedená korekce </t>
  </si>
  <si>
    <t xml:space="preserve">Původně zjištěné pochybení v plné výši </t>
  </si>
  <si>
    <t xml:space="preserve">sl. 8 </t>
  </si>
  <si>
    <t>sl. 6
(sl. 7 + sl. 8)</t>
  </si>
  <si>
    <t>sl. 10 
(sl. 9/ sl. 5)</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</si>
  <si>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</si>
  <si>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</si>
  <si>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Řešení škody</t>
  </si>
  <si>
    <t>sl. 9
(sl.5 - sl. 6)</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</si>
  <si>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</si>
  <si>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</si>
  <si>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</si>
  <si>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</si>
  <si>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</si>
  <si>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</si>
  <si>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</si>
  <si>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</si>
  <si>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</si>
  <si>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</si>
  <si>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</si>
  <si>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</si>
  <si>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</si>
  <si>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</si>
  <si>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</si>
  <si>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</si>
  <si>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</si>
  <si>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</si>
  <si>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</si>
  <si>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</si>
  <si>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 xml:space="preserve"> -</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</si>
  <si>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</si>
  <si>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</si>
  <si>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</si>
  <si>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</si>
  <si>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</si>
  <si>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</si>
  <si>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</si>
  <si>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</si>
  <si>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</si>
  <si>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</si>
  <si>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</si>
  <si>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</si>
  <si>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</si>
  <si>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</si>
  <si>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</si>
  <si>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</si>
  <si>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</si>
  <si>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</si>
  <si>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</si>
  <si>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</si>
  <si>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</si>
  <si>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</si>
  <si>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</si>
  <si>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</si>
  <si>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</si>
  <si>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</si>
  <si>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</si>
  <si>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</si>
  <si>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</si>
  <si>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</si>
  <si>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</si>
  <si>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</si>
  <si>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</si>
  <si>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</si>
  <si>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</si>
  <si>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</si>
  <si>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</si>
  <si>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</si>
  <si>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</si>
  <si>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</si>
  <si>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</si>
  <si>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</si>
  <si>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</si>
  <si>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</si>
  <si>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</si>
  <si>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</si>
  <si>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</si>
  <si>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</si>
  <si>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</si>
  <si>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</si>
  <si>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</si>
  <si>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</si>
  <si>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</si>
  <si>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</si>
  <si>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</si>
  <si>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</si>
  <si>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</si>
  <si>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</si>
  <si>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</si>
  <si>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</si>
  <si>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</si>
  <si>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</si>
  <si>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</si>
  <si>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</si>
  <si>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</si>
  <si>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</si>
  <si>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</si>
  <si>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</si>
  <si>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</si>
  <si>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</si>
  <si>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</si>
  <si>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</si>
  <si>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</si>
  <si>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</si>
  <si>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</si>
  <si>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</si>
  <si>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</si>
  <si>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</si>
  <si>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</si>
  <si>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</si>
  <si>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</si>
  <si>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</si>
  <si>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</si>
  <si>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</si>
  <si>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</si>
  <si>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</si>
  <si>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</si>
  <si>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</si>
  <si>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</si>
  <si>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</si>
  <si>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</si>
  <si>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</si>
  <si>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</si>
  <si>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</si>
  <si>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</si>
  <si>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</si>
  <si>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</si>
  <si>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</si>
  <si>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</si>
  <si>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</si>
  <si>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</si>
  <si>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</si>
  <si>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</si>
  <si>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</si>
  <si>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</si>
  <si>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</si>
  <si>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</si>
  <si>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</si>
  <si>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</si>
  <si>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</si>
  <si>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</si>
  <si>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</si>
  <si>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</si>
  <si>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</si>
  <si>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</si>
  <si>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</si>
  <si>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</si>
  <si>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</si>
  <si>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</si>
  <si>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</si>
  <si>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</si>
  <si>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</si>
  <si>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</si>
  <si>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</si>
  <si>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</si>
  <si>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</si>
  <si>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</si>
  <si>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</si>
  <si>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</si>
  <si>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</si>
  <si>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</si>
  <si>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</si>
  <si>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</si>
  <si>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</si>
  <si>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</si>
  <si>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</si>
  <si>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</si>
  <si>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</si>
  <si>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</si>
  <si>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</si>
  <si>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</si>
  <si>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t>Všechny projekty nejsou dosud ukončeny, průběžný stav uvádá odbor finanční u jednotlivých finančních postihů v předkládaných materiálech do Rady KK.</t>
  </si>
  <si>
    <t>Rekapitulace - přílohy A1, A2, B1 a B2</t>
  </si>
  <si>
    <t>-</t>
  </si>
  <si>
    <t>Tabulka č. 2:  Přehled finančních postihů nadále sledovaných</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</si>
  <si>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</si>
  <si>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</si>
  <si>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Poměr poskytnuté dotace vůči celkovým výdajům na projekt v %</t>
  </si>
  <si>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</si>
  <si>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</si>
  <si>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</si>
  <si>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</si>
  <si>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</si>
  <si>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r>
      <t xml:space="preserve">Tabulka č. 1:  Přehled finančních postihů určených k vyřazení ze sledování </t>
    </r>
    <r>
      <rPr>
        <b/>
        <sz val="14"/>
        <color rgb="FFFF0000"/>
        <rFont val="Calibri"/>
        <family val="2"/>
        <charset val="238"/>
        <scheme val="minor"/>
      </rPr>
      <t>ke dni 1. 10. 2019</t>
    </r>
  </si>
  <si>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</si>
  <si>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</si>
  <si>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</si>
  <si>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</si>
  <si>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</si>
  <si>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</si>
  <si>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</si>
  <si>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</si>
  <si>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</si>
  <si>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</si>
  <si>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</si>
  <si>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</si>
  <si>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</si>
  <si>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</si>
  <si>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</si>
  <si>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</si>
  <si>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</si>
  <si>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</si>
  <si>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</si>
  <si>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</si>
  <si>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</si>
  <si>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</si>
  <si>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</si>
  <si>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</si>
  <si>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</si>
  <si>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</si>
  <si>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</si>
  <si>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</si>
  <si>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</si>
  <si>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</si>
  <si>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</si>
  <si>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</si>
  <si>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</si>
  <si>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</si>
  <si>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</si>
  <si>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</si>
  <si>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</si>
  <si>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</si>
  <si>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</si>
  <si>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</si>
  <si>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</si>
  <si>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</si>
  <si>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</si>
  <si>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</si>
  <si>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</si>
  <si>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</si>
  <si>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</si>
  <si>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</si>
  <si>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</si>
  <si>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</si>
  <si>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se uskutečnil Výbor regionální rady regionu soudržnosti Severozápad s usnesením, že návrh nebyl přijat
</t>
    </r>
    <r>
      <rPr>
        <b/>
        <sz val="11"/>
        <color theme="1"/>
        <rFont val="Calibri"/>
        <family val="2"/>
        <charset val="238"/>
        <scheme val="minor"/>
      </rPr>
      <t>OČEKÁVÁME  ROZHODNUTÍ O PROMINUTÍ ODVODU A DOSUD NEVYMĚŘENÉHO PENÁLE</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</si>
  <si>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t>
    </r>
    <r>
      <rPr>
        <b/>
        <sz val="11"/>
        <rFont val="Calibri"/>
        <family val="2"/>
        <charset val="238"/>
        <scheme val="minor"/>
      </rPr>
      <t>OČEKÁVÁME ROZHODNUTÍ VE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</si>
  <si>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t>
    </r>
    <r>
      <rPr>
        <b/>
        <sz val="11"/>
        <rFont val="Calibri"/>
        <family val="2"/>
        <charset val="238"/>
        <scheme val="minor"/>
      </rPr>
      <t>KONEČNÝ STAV - POSTIH ZRUŠEN</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</si>
  <si>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</si>
  <si>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t>
    </r>
    <r>
      <rPr>
        <b/>
        <sz val="11"/>
        <rFont val="Calibri"/>
        <family val="2"/>
        <charset val="238"/>
        <scheme val="minor"/>
      </rPr>
      <t>OČEKÁVÁME ROZHODNUTÍ VE  SPORU Z VEŘEJNOPRÁVNÍ SMLOUVY PRO PENĚŽITÉ PLNĚNÍ</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</si>
  <si>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</si>
  <si>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Zbývající část ve výši 215.985 Kč za úpravu projektové dokumentace nebyla předmětem žádosti o dotace (nezpůsobilé výdaje).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t>
    </r>
    <r>
      <rPr>
        <b/>
        <sz val="11"/>
        <color indexed="8"/>
        <rFont val="Calibri"/>
        <family val="2"/>
        <charset val="238"/>
      </rPr>
      <t>OČEKÁVÁME ROZHODNUTÍ MFČR O ROZKLADU a O SPORU Z VEŘEJNOPRÁVNÍ SMLOUVY PRO PENĚŽITÉ PLNĚNÍ.</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</si>
  <si>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t>
    </r>
    <r>
      <rPr>
        <b/>
        <sz val="11"/>
        <rFont val="Calibri"/>
        <family val="2"/>
        <charset val="238"/>
        <scheme val="minor"/>
      </rPr>
      <t>KONEČNÝ STAV</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</si>
  <si>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na bankovní účet.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 - OČEKÁVÁME ROZHODNUTÍ RKK A ZKK</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</si>
  <si>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t>
    </r>
    <r>
      <rPr>
        <b/>
        <sz val="11"/>
        <rFont val="Calibri"/>
        <family val="2"/>
        <charset val="238"/>
        <scheme val="minor"/>
      </rPr>
      <t>KONEČNÝ STAV - OČEKÁVÁME ROZHODNUTÍ RKK A ZKK</t>
    </r>
  </si>
  <si>
    <r>
      <t xml:space="preserve">6.9.2018 doručen PV na penále za prodlení s odvodem; dne 10.9.2018 PV na penále uhrazen. Dne 15.4.2020 doručeno Rozhodnutí o prominutí daně č.j.22806/20/7700-40470-05620 ze dne 15.4.2020 penále částečně prominuto o 132.232,00 Kč.Dne 25.5.2020 obdržel KK vrácené finanční prostředky ve výši 132.232,00 Kč na bankovní účet
</t>
    </r>
    <r>
      <rPr>
        <b/>
        <sz val="11"/>
        <rFont val="Calibri"/>
        <family val="2"/>
        <charset val="238"/>
        <scheme val="minor"/>
      </rPr>
      <t>KONEČNÝ STAV - OČEKÁVÁME ROZHODNUTÍ RKK A ZKK</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</si>
  <si>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</si>
  <si>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</si>
  <si>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</si>
  <si>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</si>
  <si>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</si>
  <si>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</si>
  <si>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újmy.Dne 27.7.2020 MF Usnesením změnu návrhu povolilo.
</t>
    </r>
    <r>
      <rPr>
        <b/>
        <sz val="11"/>
        <rFont val="Calibri"/>
        <family val="2"/>
        <charset val="238"/>
      </rPr>
      <t>OČEKÁVÁME ROZHODNUTÍ MINISTERSTVA FINANCÍ VE VĚCI SPORU PRO PENĚŽITÉ PLNĚNÍ.</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</si>
  <si>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t>
    </r>
    <r>
      <rPr>
        <b/>
        <sz val="11"/>
        <rFont val="Calibri"/>
        <family val="2"/>
        <charset val="238"/>
        <scheme val="minor"/>
      </rPr>
      <t>KONEČNÝ STAV - PŘEDÁNO K VYMÁHÁNÍ OLP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</si>
</sst>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9"/>
      <name val="Calibri"/>
      <family val="2"/>
      <charset val="238"/>
      <scheme val="minor"/>
    </font>
    <font>
      <i/>
      <sz val="9"/>
      <color theme="1"/>
      <name val="Calibri"/>
      <family val="2"/>
      <charset val="238"/>
      <scheme val="minor"/>
    </font>
    <font>
      <sz val="11"/>
      <color rgb="FF0070C0"/>
      <name val="Calibri"/>
      <family val="2"/>
      <scheme val="minor"/>
    </font>
    <font>
      <sz val="11"/>
      <color theme="9" tint="-0.249977111117893"/>
      <name val="Calibri"/>
      <family val="2"/>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sz val="14"/>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3" fillId="0" borderId="0"/>
    <xf numFmtId="0" fontId="21" fillId="0" borderId="0"/>
    <xf numFmtId="0" fontId="24" fillId="0" borderId="0"/>
    <xf numFmtId="0" fontId="25" fillId="0" borderId="0"/>
    <xf numFmtId="0" fontId="20" fillId="0" borderId="0"/>
    <xf numFmtId="0" fontId="19" fillId="0" borderId="0"/>
    <xf numFmtId="0" fontId="18" fillId="0" borderId="0"/>
    <xf numFmtId="0" fontId="16" fillId="0" borderId="0"/>
    <xf numFmtId="0" fontId="15" fillId="0" borderId="0"/>
    <xf numFmtId="0" fontId="15" fillId="0" borderId="0"/>
    <xf numFmtId="0" fontId="15" fillId="0" borderId="0"/>
  </cellStyleXfs>
  <cellXfs count="902">
    <xf numFmtId="0" fontId="0" fillId="0" borderId="0" xfId="0"/>
    <xf numFmtId="0" fontId="28" fillId="0" borderId="31" xfId="0" applyFont="1" applyFill="1" applyBorder="1" applyAlignment="1">
      <alignment vertical="center" wrapText="1"/>
    </xf>
    <xf numFmtId="0" fontId="28" fillId="0" borderId="3" xfId="0" applyFont="1" applyFill="1" applyBorder="1" applyAlignment="1">
      <alignment vertical="center" wrapText="1"/>
    </xf>
    <xf numFmtId="0" fontId="28" fillId="0" borderId="11" xfId="0" applyFont="1" applyFill="1" applyBorder="1" applyAlignment="1">
      <alignment vertical="center" wrapText="1"/>
    </xf>
    <xf numFmtId="0" fontId="28" fillId="0" borderId="1" xfId="0" applyFont="1" applyFill="1" applyBorder="1" applyAlignment="1">
      <alignment vertical="center" wrapText="1"/>
    </xf>
    <xf numFmtId="0" fontId="39" fillId="0" borderId="0" xfId="0" applyFont="1" applyFill="1" applyBorder="1" applyAlignment="1"/>
    <xf numFmtId="0" fontId="40" fillId="0" borderId="0" xfId="0" applyFont="1" applyFill="1" applyBorder="1" applyAlignment="1">
      <alignment horizontal="left"/>
    </xf>
    <xf numFmtId="0" fontId="40" fillId="0" borderId="0" xfId="0" applyFont="1" applyFill="1" applyBorder="1" applyAlignment="1">
      <alignment horizontal="right"/>
    </xf>
    <xf numFmtId="0" fontId="41" fillId="0" borderId="0" xfId="0" applyFont="1" applyFill="1" applyBorder="1" applyAlignment="1">
      <alignment horizontal="left"/>
    </xf>
    <xf numFmtId="0" fontId="40" fillId="0" borderId="0" xfId="0" applyFont="1" applyFill="1" applyBorder="1" applyAlignment="1"/>
    <xf numFmtId="0" fontId="42" fillId="0" borderId="0" xfId="0" applyFont="1" applyAlignment="1">
      <alignment horizontal="right"/>
    </xf>
    <xf numFmtId="0" fontId="34" fillId="3" borderId="44"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3" borderId="45" xfId="0" applyFont="1" applyFill="1" applyBorder="1" applyAlignment="1">
      <alignment horizontal="left" vertical="center" wrapText="1"/>
    </xf>
    <xf numFmtId="0" fontId="45" fillId="3" borderId="19"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6"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32" xfId="0" applyFont="1" applyFill="1" applyBorder="1" applyAlignment="1">
      <alignment horizontal="center" vertical="center" wrapText="1"/>
    </xf>
    <xf numFmtId="0" fontId="45" fillId="3" borderId="47" xfId="0" applyFont="1" applyFill="1" applyBorder="1" applyAlignment="1">
      <alignment horizontal="center" vertical="center" wrapText="1"/>
    </xf>
    <xf numFmtId="0" fontId="45" fillId="3" borderId="33" xfId="0" applyFont="1" applyFill="1" applyBorder="1" applyAlignment="1">
      <alignment horizontal="center" vertical="center" wrapText="1"/>
    </xf>
    <xf numFmtId="0" fontId="45" fillId="3" borderId="16" xfId="0" applyFont="1" applyFill="1" applyBorder="1" applyAlignment="1">
      <alignment horizontal="center" vertical="center" wrapText="1"/>
    </xf>
    <xf numFmtId="4" fontId="47" fillId="0" borderId="48" xfId="0" applyNumberFormat="1" applyFont="1" applyFill="1" applyBorder="1" applyAlignment="1">
      <alignment horizontal="right" vertical="center" wrapText="1"/>
    </xf>
    <xf numFmtId="4" fontId="0" fillId="0" borderId="0" xfId="0" applyNumberFormat="1"/>
    <xf numFmtId="4" fontId="49" fillId="0" borderId="22" xfId="0" applyNumberFormat="1" applyFont="1" applyFill="1" applyBorder="1" applyAlignment="1">
      <alignment horizontal="right" vertical="center" wrapText="1"/>
    </xf>
    <xf numFmtId="4" fontId="50" fillId="0" borderId="18" xfId="0" applyNumberFormat="1" applyFont="1" applyFill="1" applyBorder="1" applyAlignment="1">
      <alignment horizontal="right" vertical="top" wrapText="1"/>
    </xf>
    <xf numFmtId="0" fontId="28" fillId="0" borderId="2" xfId="0" applyFont="1" applyFill="1" applyBorder="1" applyAlignment="1">
      <alignment horizontal="left" vertical="center" wrapText="1"/>
    </xf>
    <xf numFmtId="4" fontId="28" fillId="0" borderId="17" xfId="0" applyNumberFormat="1" applyFont="1" applyFill="1" applyBorder="1" applyAlignment="1">
      <alignment horizontal="right" vertical="center"/>
    </xf>
    <xf numFmtId="4" fontId="47" fillId="0" borderId="17" xfId="0" applyNumberFormat="1" applyFont="1" applyFill="1" applyBorder="1" applyAlignment="1">
      <alignment horizontal="right" vertical="center" wrapText="1"/>
    </xf>
    <xf numFmtId="0" fontId="0" fillId="0" borderId="0" xfId="0" applyBorder="1"/>
    <xf numFmtId="4" fontId="47" fillId="0" borderId="22" xfId="0" applyNumberFormat="1" applyFont="1" applyFill="1" applyBorder="1" applyAlignment="1">
      <alignment horizontal="right" vertical="center" wrapText="1"/>
    </xf>
    <xf numFmtId="4" fontId="50" fillId="0" borderId="49" xfId="0" applyNumberFormat="1" applyFont="1" applyFill="1" applyBorder="1" applyAlignment="1">
      <alignment horizontal="right" vertical="top" wrapText="1"/>
    </xf>
    <xf numFmtId="4" fontId="32" fillId="0" borderId="22" xfId="0" applyNumberFormat="1" applyFont="1" applyFill="1" applyBorder="1" applyAlignment="1">
      <alignment vertical="center" wrapText="1"/>
    </xf>
    <xf numFmtId="4" fontId="31" fillId="0" borderId="22" xfId="0" applyNumberFormat="1" applyFont="1" applyFill="1" applyBorder="1" applyAlignment="1">
      <alignment horizontal="right" wrapText="1"/>
    </xf>
    <xf numFmtId="4" fontId="37" fillId="0" borderId="18" xfId="0" applyNumberFormat="1" applyFont="1" applyFill="1" applyBorder="1" applyAlignment="1">
      <alignment horizontal="right" vertical="top" wrapText="1"/>
    </xf>
    <xf numFmtId="4" fontId="32" fillId="0" borderId="18" xfId="0" applyNumberFormat="1" applyFont="1" applyFill="1" applyBorder="1" applyAlignment="1">
      <alignment horizontal="right" vertical="center" wrapText="1"/>
    </xf>
    <xf numFmtId="4" fontId="28" fillId="0" borderId="15" xfId="0" applyNumberFormat="1" applyFont="1" applyFill="1" applyBorder="1" applyAlignment="1">
      <alignment horizontal="right" vertical="center" wrapText="1"/>
    </xf>
    <xf numFmtId="4" fontId="52" fillId="0" borderId="17" xfId="0" applyNumberFormat="1" applyFont="1" applyFill="1" applyBorder="1" applyAlignment="1">
      <alignment horizontal="right" vertical="center" wrapText="1"/>
    </xf>
    <xf numFmtId="4" fontId="28" fillId="0" borderId="31" xfId="0" applyNumberFormat="1" applyFont="1" applyFill="1" applyBorder="1" applyAlignment="1">
      <alignment horizontal="right" vertical="center" wrapText="1"/>
    </xf>
    <xf numFmtId="4" fontId="32" fillId="0" borderId="17" xfId="0" applyNumberFormat="1" applyFont="1" applyFill="1" applyBorder="1" applyAlignment="1">
      <alignment horizontal="right" vertical="center" wrapText="1"/>
    </xf>
    <xf numFmtId="4" fontId="52" fillId="0" borderId="17" xfId="0" applyNumberFormat="1" applyFont="1" applyFill="1" applyBorder="1" applyAlignment="1">
      <alignment horizontal="right" vertical="center"/>
    </xf>
    <xf numFmtId="4" fontId="32" fillId="0" borderId="17" xfId="0" applyNumberFormat="1" applyFont="1" applyFill="1" applyBorder="1" applyAlignment="1">
      <alignment horizontal="right" vertical="center"/>
    </xf>
    <xf numFmtId="4" fontId="52" fillId="0" borderId="18" xfId="0" applyNumberFormat="1" applyFont="1" applyFill="1" applyBorder="1" applyAlignment="1">
      <alignment vertical="center"/>
    </xf>
    <xf numFmtId="4" fontId="28" fillId="0" borderId="31" xfId="0" applyNumberFormat="1" applyFont="1" applyFill="1" applyBorder="1" applyAlignment="1">
      <alignment vertical="center"/>
    </xf>
    <xf numFmtId="4" fontId="28" fillId="0" borderId="20" xfId="0" applyNumberFormat="1" applyFont="1" applyFill="1" applyBorder="1" applyAlignment="1">
      <alignment horizontal="right" vertical="center" wrapText="1"/>
    </xf>
    <xf numFmtId="4" fontId="28" fillId="0" borderId="20" xfId="0" applyNumberFormat="1" applyFont="1" applyFill="1" applyBorder="1" applyAlignment="1">
      <alignment vertical="center"/>
    </xf>
    <xf numFmtId="4" fontId="32" fillId="0" borderId="17" xfId="0" applyNumberFormat="1" applyFont="1" applyFill="1" applyBorder="1" applyAlignment="1">
      <alignment vertical="center"/>
    </xf>
    <xf numFmtId="0" fontId="30" fillId="0" borderId="31" xfId="0" applyFont="1" applyFill="1" applyBorder="1" applyAlignment="1">
      <alignment vertical="center" wrapText="1"/>
    </xf>
    <xf numFmtId="4" fontId="28" fillId="0" borderId="51" xfId="0" applyNumberFormat="1" applyFont="1" applyFill="1" applyBorder="1" applyAlignment="1">
      <alignment vertical="center"/>
    </xf>
    <xf numFmtId="4" fontId="52"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2" fillId="0" borderId="57" xfId="0" applyFont="1" applyBorder="1" applyAlignment="1">
      <alignment horizontal="center" vertical="center"/>
    </xf>
    <xf numFmtId="0" fontId="53" fillId="0" borderId="41" xfId="0" applyFont="1" applyFill="1" applyBorder="1" applyAlignment="1">
      <alignment horizontal="right" vertical="center" wrapText="1"/>
    </xf>
    <xf numFmtId="4" fontId="28" fillId="0" borderId="51" xfId="0" applyNumberFormat="1" applyFont="1" applyFill="1" applyBorder="1" applyAlignment="1">
      <alignment horizontal="center" vertical="center"/>
    </xf>
    <xf numFmtId="4" fontId="54" fillId="0" borderId="49" xfId="0" applyNumberFormat="1" applyFont="1" applyFill="1" applyBorder="1" applyAlignment="1">
      <alignment vertical="center"/>
    </xf>
    <xf numFmtId="4" fontId="28" fillId="0" borderId="0" xfId="0" applyNumberFormat="1" applyFont="1" applyFill="1" applyBorder="1" applyAlignment="1">
      <alignment horizontal="center" vertical="center" wrapText="1"/>
    </xf>
    <xf numFmtId="0" fontId="28" fillId="0" borderId="51" xfId="0" applyFont="1" applyFill="1" applyBorder="1" applyAlignment="1">
      <alignment horizontal="center" vertical="center"/>
    </xf>
    <xf numFmtId="0" fontId="22" fillId="0" borderId="56" xfId="0" applyFont="1" applyBorder="1" applyAlignment="1">
      <alignment horizontal="center" vertical="center"/>
    </xf>
    <xf numFmtId="0" fontId="53" fillId="0" borderId="14" xfId="0" applyFont="1" applyFill="1" applyBorder="1" applyAlignment="1">
      <alignment horizontal="right" vertical="center" wrapText="1"/>
    </xf>
    <xf numFmtId="4" fontId="28" fillId="0" borderId="31" xfId="0" applyNumberFormat="1" applyFont="1" applyFill="1" applyBorder="1" applyAlignment="1">
      <alignment horizontal="center" vertical="center"/>
    </xf>
    <xf numFmtId="4" fontId="55" fillId="0" borderId="14" xfId="0" applyNumberFormat="1" applyFont="1" applyFill="1" applyBorder="1" applyAlignment="1">
      <alignment horizontal="right" vertical="center"/>
    </xf>
    <xf numFmtId="4" fontId="28" fillId="0" borderId="27" xfId="0" applyNumberFormat="1" applyFont="1" applyFill="1" applyBorder="1" applyAlignment="1">
      <alignment horizontal="center" vertical="center" wrapText="1"/>
    </xf>
    <xf numFmtId="0" fontId="28" fillId="0" borderId="31" xfId="0" applyFont="1" applyFill="1" applyBorder="1" applyAlignment="1">
      <alignment horizontal="center" vertical="center"/>
    </xf>
    <xf numFmtId="0" fontId="22" fillId="0" borderId="29" xfId="0" applyFont="1" applyBorder="1" applyAlignment="1">
      <alignment horizontal="center" vertical="center"/>
    </xf>
    <xf numFmtId="0" fontId="22" fillId="0" borderId="13" xfId="0" applyFont="1" applyBorder="1" applyAlignment="1">
      <alignment horizontal="right" vertical="center" wrapText="1"/>
    </xf>
    <xf numFmtId="4" fontId="28" fillId="0" borderId="60" xfId="0" applyNumberFormat="1" applyFont="1" applyBorder="1" applyAlignment="1">
      <alignment horizontal="center" vertical="center"/>
    </xf>
    <xf numFmtId="4" fontId="58" fillId="0" borderId="25" xfId="0" applyNumberFormat="1" applyFont="1" applyBorder="1" applyAlignment="1">
      <alignment vertical="center"/>
    </xf>
    <xf numFmtId="4" fontId="22"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8" fillId="0" borderId="0" xfId="0" applyFont="1" applyAlignment="1">
      <alignment horizontal="left" vertical="center"/>
    </xf>
    <xf numFmtId="0" fontId="0" fillId="0" borderId="0" xfId="0" applyAlignment="1">
      <alignment horizontal="center" vertical="center"/>
    </xf>
    <xf numFmtId="4" fontId="59" fillId="0" borderId="0" xfId="0" applyNumberFormat="1" applyFont="1" applyAlignment="1">
      <alignment horizontal="center" vertical="center"/>
    </xf>
    <xf numFmtId="4" fontId="0" fillId="0" borderId="0" xfId="0" applyNumberFormat="1" applyAlignment="1">
      <alignment vertical="center"/>
    </xf>
    <xf numFmtId="0" fontId="22" fillId="0" borderId="0" xfId="0" applyFont="1"/>
    <xf numFmtId="0" fontId="22"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8" fillId="0" borderId="0" xfId="0" applyFont="1" applyAlignment="1">
      <alignment horizontal="left"/>
    </xf>
    <xf numFmtId="0" fontId="22" fillId="6" borderId="0" xfId="0" applyFont="1" applyFill="1" applyAlignment="1">
      <alignment vertical="center"/>
    </xf>
    <xf numFmtId="4" fontId="32" fillId="0" borderId="0" xfId="0" applyNumberFormat="1" applyFont="1" applyBorder="1" applyAlignment="1">
      <alignment vertical="center"/>
    </xf>
    <xf numFmtId="4" fontId="26" fillId="0" borderId="0" xfId="0" applyNumberFormat="1" applyFont="1" applyBorder="1" applyAlignment="1">
      <alignment horizontal="right" vertical="center" wrapText="1"/>
    </xf>
    <xf numFmtId="10" fontId="26"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2" fillId="0" borderId="0" xfId="0" applyNumberFormat="1" applyFont="1" applyAlignment="1">
      <alignment vertical="center"/>
    </xf>
    <xf numFmtId="0" fontId="0" fillId="0" borderId="0" xfId="0" applyFill="1" applyBorder="1" applyAlignment="1">
      <alignment horizontal="left" vertical="center" wrapText="1"/>
    </xf>
    <xf numFmtId="4" fontId="54" fillId="0" borderId="0" xfId="0" applyNumberFormat="1" applyFont="1" applyFill="1" applyBorder="1" applyAlignment="1">
      <alignment vertical="center"/>
    </xf>
    <xf numFmtId="4" fontId="55" fillId="0" borderId="0" xfId="0" applyNumberFormat="1" applyFont="1" applyFill="1" applyBorder="1" applyAlignment="1">
      <alignment horizontal="right" vertical="center"/>
    </xf>
    <xf numFmtId="4" fontId="58" fillId="0" borderId="0" xfId="0" applyNumberFormat="1" applyFont="1" applyBorder="1" applyAlignment="1">
      <alignment vertical="center"/>
    </xf>
    <xf numFmtId="4" fontId="22"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8" fillId="0" borderId="53" xfId="0" applyNumberFormat="1" applyFont="1" applyFill="1" applyBorder="1" applyAlignment="1">
      <alignment vertical="center" wrapText="1"/>
    </xf>
    <xf numFmtId="4" fontId="61" fillId="0" borderId="0" xfId="0" applyNumberFormat="1" applyFont="1" applyFill="1" applyBorder="1" applyAlignment="1">
      <alignment horizontal="right" vertical="center"/>
    </xf>
    <xf numFmtId="0" fontId="22" fillId="0" borderId="0" xfId="0" applyFont="1" applyFill="1" applyAlignment="1">
      <alignment vertical="center"/>
    </xf>
    <xf numFmtId="0" fontId="34" fillId="0" borderId="1" xfId="5" applyFont="1" applyFill="1" applyBorder="1" applyAlignment="1">
      <alignment horizontal="center" vertical="center" wrapText="1"/>
    </xf>
    <xf numFmtId="0" fontId="34" fillId="0" borderId="2" xfId="5" applyFont="1" applyFill="1" applyBorder="1" applyAlignment="1">
      <alignment horizontal="center" vertical="center" wrapText="1"/>
    </xf>
    <xf numFmtId="0" fontId="0" fillId="0" borderId="0" xfId="0" applyFill="1" applyBorder="1" applyAlignment="1">
      <alignment vertical="center"/>
    </xf>
    <xf numFmtId="0" fontId="34" fillId="0" borderId="28" xfId="0" applyFont="1" applyFill="1" applyBorder="1" applyAlignment="1">
      <alignment vertical="center" wrapText="1"/>
    </xf>
    <xf numFmtId="0" fontId="34" fillId="0" borderId="17" xfId="0" applyFont="1" applyFill="1" applyBorder="1" applyAlignment="1">
      <alignment vertical="center" wrapText="1"/>
    </xf>
    <xf numFmtId="0" fontId="34" fillId="0" borderId="1" xfId="0" applyFont="1" applyFill="1" applyBorder="1" applyAlignment="1">
      <alignment vertical="center" wrapText="1"/>
    </xf>
    <xf numFmtId="0" fontId="34" fillId="0" borderId="27" xfId="0" applyFont="1" applyFill="1" applyBorder="1" applyAlignment="1">
      <alignment vertical="center" wrapText="1"/>
    </xf>
    <xf numFmtId="0" fontId="34" fillId="0" borderId="27" xfId="5" applyFont="1" applyFill="1" applyBorder="1" applyAlignment="1">
      <alignment horizontal="center" vertical="center" wrapText="1"/>
    </xf>
    <xf numFmtId="10" fontId="22" fillId="5" borderId="26" xfId="0" applyNumberFormat="1" applyFont="1" applyFill="1" applyBorder="1" applyAlignment="1">
      <alignment horizontal="center" vertical="center"/>
    </xf>
    <xf numFmtId="0" fontId="34" fillId="5" borderId="27" xfId="0" applyFont="1" applyFill="1" applyBorder="1" applyAlignment="1">
      <alignment horizontal="left" vertical="center" wrapText="1"/>
    </xf>
    <xf numFmtId="0" fontId="34" fillId="5" borderId="28" xfId="0" applyFont="1" applyFill="1" applyBorder="1" applyAlignment="1">
      <alignment horizontal="left" vertical="center" wrapText="1"/>
    </xf>
    <xf numFmtId="0" fontId="34" fillId="5" borderId="31" xfId="0" applyFont="1" applyFill="1" applyBorder="1" applyAlignment="1">
      <alignment horizontal="left" vertical="center" wrapText="1"/>
    </xf>
    <xf numFmtId="10" fontId="22" fillId="5" borderId="9" xfId="0" applyNumberFormat="1" applyFont="1" applyFill="1" applyBorder="1" applyAlignment="1">
      <alignment horizontal="center" vertical="center"/>
    </xf>
    <xf numFmtId="0" fontId="34" fillId="0" borderId="17" xfId="5" applyFont="1" applyFill="1" applyBorder="1" applyAlignment="1">
      <alignment horizontal="center" vertical="center" wrapText="1"/>
    </xf>
    <xf numFmtId="0" fontId="62" fillId="0" borderId="19" xfId="0" applyFont="1" applyFill="1" applyBorder="1" applyAlignment="1">
      <alignment horizontal="center" vertical="center" wrapText="1"/>
    </xf>
    <xf numFmtId="0" fontId="62" fillId="0" borderId="7" xfId="0" applyFont="1" applyFill="1" applyBorder="1" applyAlignment="1">
      <alignment horizontal="center" vertical="center" wrapText="1"/>
    </xf>
    <xf numFmtId="0" fontId="62" fillId="0" borderId="33" xfId="0" applyFont="1" applyFill="1" applyBorder="1" applyAlignment="1">
      <alignment horizontal="center" vertical="center" wrapText="1"/>
    </xf>
    <xf numFmtId="0" fontId="62" fillId="0" borderId="8" xfId="0" applyFont="1" applyFill="1" applyBorder="1" applyAlignment="1">
      <alignment horizontal="center" vertical="center" wrapText="1"/>
    </xf>
    <xf numFmtId="0" fontId="63" fillId="0" borderId="33" xfId="0" applyFont="1" applyBorder="1" applyAlignment="1">
      <alignment horizontal="center" vertical="center"/>
    </xf>
    <xf numFmtId="0" fontId="62" fillId="2" borderId="17"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7" xfId="0" applyFont="1" applyFill="1" applyBorder="1" applyAlignment="1">
      <alignment horizontal="center" vertical="center" wrapText="1"/>
    </xf>
    <xf numFmtId="0" fontId="62" fillId="2" borderId="56" xfId="0" applyFont="1" applyFill="1" applyBorder="1" applyAlignment="1">
      <alignment horizontal="center" vertical="center" wrapText="1"/>
    </xf>
    <xf numFmtId="0" fontId="62" fillId="2" borderId="31" xfId="0" applyFont="1" applyFill="1" applyBorder="1" applyAlignment="1">
      <alignment horizontal="center" vertical="center" wrapText="1"/>
    </xf>
    <xf numFmtId="0" fontId="62" fillId="2" borderId="28" xfId="0" applyFont="1" applyFill="1" applyBorder="1" applyAlignment="1">
      <alignment horizontal="center" vertical="center" wrapText="1"/>
    </xf>
    <xf numFmtId="10" fontId="22" fillId="3" borderId="26" xfId="0" applyNumberFormat="1" applyFont="1" applyFill="1" applyBorder="1" applyAlignment="1">
      <alignment horizontal="center" vertical="center" wrapText="1"/>
    </xf>
    <xf numFmtId="10" fontId="17" fillId="3" borderId="9" xfId="0" applyNumberFormat="1" applyFont="1" applyFill="1" applyBorder="1" applyAlignment="1">
      <alignment horizontal="center" vertical="center"/>
    </xf>
    <xf numFmtId="10" fontId="22" fillId="4" borderId="64" xfId="0" applyNumberFormat="1" applyFont="1" applyFill="1" applyBorder="1" applyAlignment="1">
      <alignment horizontal="center" vertical="center" wrapText="1"/>
    </xf>
    <xf numFmtId="10" fontId="17" fillId="4" borderId="62" xfId="0" applyNumberFormat="1" applyFont="1" applyFill="1" applyBorder="1" applyAlignment="1">
      <alignment horizontal="center" vertical="center"/>
    </xf>
    <xf numFmtId="4" fontId="28" fillId="0" borderId="1" xfId="0" applyNumberFormat="1" applyFont="1" applyFill="1" applyBorder="1" applyAlignment="1">
      <alignment vertical="center"/>
    </xf>
    <xf numFmtId="0" fontId="0" fillId="0" borderId="1" xfId="0" applyBorder="1" applyAlignment="1">
      <alignment horizontal="center" vertical="center" wrapText="1"/>
    </xf>
    <xf numFmtId="0" fontId="28" fillId="0" borderId="28" xfId="0" applyFont="1" applyBorder="1" applyAlignment="1">
      <alignment vertical="center" wrapText="1"/>
    </xf>
    <xf numFmtId="0" fontId="28" fillId="0" borderId="28" xfId="0" applyFont="1" applyFill="1" applyBorder="1" applyAlignment="1">
      <alignment vertical="center" wrapText="1"/>
    </xf>
    <xf numFmtId="0" fontId="64" fillId="0" borderId="0" xfId="0" applyFont="1"/>
    <xf numFmtId="4" fontId="0" fillId="0" borderId="1" xfId="0" applyNumberFormat="1" applyBorder="1" applyAlignment="1">
      <alignment horizontal="right" vertical="center"/>
    </xf>
    <xf numFmtId="0" fontId="28" fillId="2" borderId="15" xfId="0" applyFont="1" applyFill="1" applyBorder="1" applyAlignment="1">
      <alignment vertical="center" wrapText="1"/>
    </xf>
    <xf numFmtId="0" fontId="0" fillId="2" borderId="1" xfId="0" applyFill="1" applyBorder="1" applyAlignment="1">
      <alignment horizontal="left" vertical="center" wrapText="1"/>
    </xf>
    <xf numFmtId="14" fontId="28" fillId="0" borderId="28" xfId="0" applyNumberFormat="1" applyFont="1" applyFill="1" applyBorder="1" applyAlignment="1">
      <alignment vertical="center" wrapText="1"/>
    </xf>
    <xf numFmtId="0" fontId="66" fillId="0" borderId="0" xfId="0" applyFont="1"/>
    <xf numFmtId="4" fontId="66" fillId="0" borderId="0" xfId="0" applyNumberFormat="1" applyFont="1"/>
    <xf numFmtId="0" fontId="66" fillId="0" borderId="0" xfId="0" applyFont="1" applyAlignment="1">
      <alignment horizontal="right"/>
    </xf>
    <xf numFmtId="4" fontId="66" fillId="0" borderId="0" xfId="0" applyNumberFormat="1" applyFont="1" applyBorder="1"/>
    <xf numFmtId="0" fontId="65" fillId="0" borderId="0" xfId="0" applyFont="1" applyFill="1" applyAlignment="1">
      <alignment horizontal="right"/>
    </xf>
    <xf numFmtId="0" fontId="65" fillId="0" borderId="0" xfId="0" applyFont="1" applyFill="1"/>
    <xf numFmtId="0" fontId="0" fillId="0" borderId="1" xfId="0" applyFill="1" applyBorder="1" applyAlignment="1">
      <alignment horizontal="left" vertical="center" wrapText="1"/>
    </xf>
    <xf numFmtId="4" fontId="22" fillId="3" borderId="25" xfId="0" applyNumberFormat="1" applyFont="1" applyFill="1" applyBorder="1" applyAlignment="1">
      <alignment horizontal="center" vertical="center" wrapText="1"/>
    </xf>
    <xf numFmtId="4" fontId="17" fillId="3" borderId="26" xfId="0" applyNumberFormat="1" applyFont="1" applyFill="1" applyBorder="1" applyAlignment="1">
      <alignment horizontal="center"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8" fillId="0" borderId="3" xfId="0" applyNumberFormat="1" applyFont="1" applyFill="1" applyBorder="1" applyAlignment="1">
      <alignment vertical="center"/>
    </xf>
    <xf numFmtId="4" fontId="28" fillId="0" borderId="53" xfId="0" applyNumberFormat="1" applyFont="1" applyFill="1" applyBorder="1" applyAlignment="1">
      <alignment horizontal="right" vertical="center" wrapText="1"/>
    </xf>
    <xf numFmtId="0" fontId="34" fillId="4" borderId="53" xfId="0" applyFont="1" applyFill="1" applyBorder="1" applyAlignment="1">
      <alignment vertical="center" wrapText="1"/>
    </xf>
    <xf numFmtId="0" fontId="36" fillId="4" borderId="63" xfId="0" applyFont="1" applyFill="1" applyBorder="1" applyAlignment="1">
      <alignment vertical="center" wrapText="1"/>
    </xf>
    <xf numFmtId="0" fontId="36" fillId="4" borderId="45" xfId="0" applyFont="1" applyFill="1" applyBorder="1" applyAlignment="1">
      <alignment vertical="center" wrapText="1"/>
    </xf>
    <xf numFmtId="0" fontId="45" fillId="4" borderId="7" xfId="0" applyFont="1" applyFill="1" applyBorder="1" applyAlignment="1">
      <alignment horizontal="center" vertical="center" wrapText="1"/>
    </xf>
    <xf numFmtId="0" fontId="45" fillId="4" borderId="7" xfId="0" applyFont="1" applyFill="1" applyBorder="1" applyAlignment="1">
      <alignment horizontal="left" vertical="center" wrapText="1"/>
    </xf>
    <xf numFmtId="0" fontId="45" fillId="4" borderId="8"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4" borderId="30"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15" fillId="0" borderId="1" xfId="0" applyFont="1" applyFill="1" applyBorder="1" applyAlignment="1">
      <alignment horizontal="left" vertical="center" wrapText="1"/>
    </xf>
    <xf numFmtId="4" fontId="15" fillId="0" borderId="31" xfId="0" applyNumberFormat="1" applyFont="1" applyFill="1" applyBorder="1" applyAlignment="1">
      <alignment horizontal="right" vertical="center"/>
    </xf>
    <xf numFmtId="4" fontId="32" fillId="0" borderId="28"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10" fontId="15" fillId="0" borderId="4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5" fillId="0" borderId="27" xfId="0" applyFont="1" applyFill="1" applyBorder="1" applyAlignment="1">
      <alignment horizontal="left" vertical="center" wrapText="1"/>
    </xf>
    <xf numFmtId="10" fontId="0" fillId="0" borderId="31" xfId="0" applyNumberFormat="1" applyFill="1" applyBorder="1" applyAlignment="1">
      <alignment horizontal="center" vertical="center" wrapText="1"/>
    </xf>
    <xf numFmtId="0" fontId="0" fillId="0" borderId="63" xfId="0" applyFill="1" applyBorder="1" applyAlignment="1">
      <alignment horizontal="left" vertical="center" wrapText="1"/>
    </xf>
    <xf numFmtId="0" fontId="0" fillId="0" borderId="0" xfId="0" applyFill="1" applyBorder="1" applyAlignment="1">
      <alignment horizontal="center" vertical="center" wrapText="1"/>
    </xf>
    <xf numFmtId="4" fontId="15" fillId="0" borderId="31" xfId="0" applyNumberFormat="1" applyFont="1" applyFill="1" applyBorder="1" applyAlignment="1">
      <alignment vertical="center"/>
    </xf>
    <xf numFmtId="4" fontId="15" fillId="0" borderId="27" xfId="0" applyNumberFormat="1" applyFont="1" applyFill="1" applyBorder="1" applyAlignment="1">
      <alignment vertical="center"/>
    </xf>
    <xf numFmtId="10" fontId="15" fillId="0" borderId="31" xfId="0" applyNumberFormat="1" applyFont="1" applyFill="1" applyBorder="1" applyAlignment="1">
      <alignment horizontal="center" vertical="center"/>
    </xf>
    <xf numFmtId="4" fontId="15" fillId="0" borderId="43" xfId="0" applyNumberFormat="1" applyFont="1" applyBorder="1" applyAlignment="1">
      <alignment horizontal="right" vertical="center"/>
    </xf>
    <xf numFmtId="4" fontId="15" fillId="2" borderId="43"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15" fillId="0" borderId="4" xfId="0" applyNumberFormat="1" applyFont="1" applyBorder="1" applyAlignment="1">
      <alignment horizontal="right" vertical="center"/>
    </xf>
    <xf numFmtId="10" fontId="0" fillId="0" borderId="43" xfId="0" applyNumberFormat="1" applyBorder="1" applyAlignment="1">
      <alignment horizontal="center" vertical="center"/>
    </xf>
    <xf numFmtId="0" fontId="15" fillId="2" borderId="1" xfId="0" applyFont="1" applyFill="1" applyBorder="1" applyAlignment="1">
      <alignment vertical="center" wrapText="1"/>
    </xf>
    <xf numFmtId="0" fontId="15" fillId="2" borderId="2" xfId="0" applyFont="1" applyFill="1" applyBorder="1" applyAlignment="1">
      <alignment vertical="center" wrapText="1"/>
    </xf>
    <xf numFmtId="4" fontId="15" fillId="2" borderId="31" xfId="0" applyNumberFormat="1" applyFont="1" applyFill="1" applyBorder="1" applyAlignment="1">
      <alignment horizontal="right" vertical="center"/>
    </xf>
    <xf numFmtId="4" fontId="32" fillId="2" borderId="28" xfId="0" applyNumberFormat="1" applyFont="1" applyFill="1" applyBorder="1" applyAlignment="1">
      <alignment horizontal="right" vertical="center"/>
    </xf>
    <xf numFmtId="4" fontId="15" fillId="0" borderId="2" xfId="0" applyNumberFormat="1" applyFont="1" applyBorder="1" applyAlignment="1">
      <alignment horizontal="right" vertical="center"/>
    </xf>
    <xf numFmtId="10" fontId="15" fillId="0" borderId="43" xfId="0" applyNumberFormat="1" applyFont="1" applyBorder="1" applyAlignment="1">
      <alignment horizontal="center" vertical="center"/>
    </xf>
    <xf numFmtId="0" fontId="15" fillId="0" borderId="2" xfId="0" applyFont="1" applyFill="1" applyBorder="1" applyAlignment="1">
      <alignment horizontal="left" vertical="center" wrapText="1"/>
    </xf>
    <xf numFmtId="0" fontId="15" fillId="2" borderId="1" xfId="0" applyFont="1" applyFill="1" applyBorder="1" applyAlignment="1">
      <alignment horizontal="left" vertical="center" wrapText="1"/>
    </xf>
    <xf numFmtId="4" fontId="28" fillId="2" borderId="31" xfId="0" applyNumberFormat="1" applyFont="1" applyFill="1" applyBorder="1" applyAlignment="1">
      <alignment horizontal="right" vertical="center"/>
    </xf>
    <xf numFmtId="4" fontId="52" fillId="2" borderId="28" xfId="0" applyNumberFormat="1" applyFont="1" applyFill="1" applyBorder="1" applyAlignment="1">
      <alignment horizontal="right" vertical="center"/>
    </xf>
    <xf numFmtId="0" fontId="28" fillId="0" borderId="63" xfId="0" applyFont="1" applyFill="1" applyBorder="1" applyAlignment="1">
      <alignment vertical="center" wrapText="1"/>
    </xf>
    <xf numFmtId="4" fontId="15" fillId="2" borderId="28" xfId="0" applyNumberFormat="1" applyFont="1" applyFill="1" applyBorder="1" applyAlignment="1">
      <alignment horizontal="right" vertical="center"/>
    </xf>
    <xf numFmtId="0" fontId="15" fillId="0" borderId="3" xfId="0" applyFont="1" applyFill="1" applyBorder="1" applyAlignment="1">
      <alignment vertical="center" wrapText="1"/>
    </xf>
    <xf numFmtId="0" fontId="28" fillId="0" borderId="3" xfId="9" applyFont="1" applyFill="1" applyBorder="1" applyAlignment="1">
      <alignment vertical="center" wrapText="1"/>
    </xf>
    <xf numFmtId="4" fontId="32" fillId="0" borderId="2" xfId="0" applyNumberFormat="1" applyFont="1" applyFill="1" applyBorder="1" applyAlignment="1">
      <alignment horizontal="right" vertical="center"/>
    </xf>
    <xf numFmtId="10" fontId="15" fillId="0" borderId="53" xfId="0" applyNumberFormat="1" applyFont="1" applyFill="1" applyBorder="1" applyAlignment="1">
      <alignment horizontal="center" vertical="center"/>
    </xf>
    <xf numFmtId="4" fontId="15" fillId="2" borderId="53" xfId="0" applyNumberFormat="1" applyFont="1" applyFill="1" applyBorder="1" applyAlignment="1">
      <alignment horizontal="right" vertical="center"/>
    </xf>
    <xf numFmtId="4" fontId="32" fillId="2" borderId="22" xfId="0" applyNumberFormat="1" applyFont="1" applyFill="1" applyBorder="1" applyAlignment="1">
      <alignment vertical="center"/>
    </xf>
    <xf numFmtId="4" fontId="15" fillId="0" borderId="45" xfId="0" applyNumberFormat="1" applyFont="1" applyBorder="1" applyAlignment="1">
      <alignment horizontal="right" vertical="center"/>
    </xf>
    <xf numFmtId="10" fontId="15" fillId="0" borderId="31" xfId="0" applyNumberFormat="1" applyFont="1" applyBorder="1" applyAlignment="1">
      <alignment horizontal="center" vertical="center"/>
    </xf>
    <xf numFmtId="4" fontId="28" fillId="2" borderId="28" xfId="0" applyNumberFormat="1" applyFont="1" applyFill="1" applyBorder="1" applyAlignment="1">
      <alignment horizontal="right" vertical="center"/>
    </xf>
    <xf numFmtId="0" fontId="28" fillId="0" borderId="3" xfId="10" applyFont="1" applyBorder="1" applyAlignment="1">
      <alignment vertical="center" wrapText="1"/>
    </xf>
    <xf numFmtId="0" fontId="61" fillId="0" borderId="3" xfId="10" applyFont="1" applyBorder="1" applyAlignment="1">
      <alignment vertical="center" wrapText="1"/>
    </xf>
    <xf numFmtId="0" fontId="15" fillId="2" borderId="21" xfId="0" applyFont="1" applyFill="1" applyBorder="1" applyAlignment="1">
      <alignment horizontal="left" vertical="center" wrapText="1"/>
    </xf>
    <xf numFmtId="0" fontId="15" fillId="2" borderId="27" xfId="0" applyFont="1" applyFill="1" applyBorder="1" applyAlignment="1">
      <alignment horizontal="left" vertical="center" wrapText="1"/>
    </xf>
    <xf numFmtId="4" fontId="32" fillId="2" borderId="28" xfId="0" applyNumberFormat="1" applyFont="1" applyFill="1" applyBorder="1" applyAlignment="1">
      <alignment horizontal="right" vertical="center" wrapText="1"/>
    </xf>
    <xf numFmtId="4" fontId="28" fillId="0" borderId="14" xfId="0" applyNumberFormat="1" applyFont="1" applyFill="1" applyBorder="1" applyAlignment="1">
      <alignment horizontal="right" vertical="center" wrapText="1"/>
    </xf>
    <xf numFmtId="10" fontId="15" fillId="0" borderId="53" xfId="0" applyNumberFormat="1" applyFont="1" applyBorder="1" applyAlignment="1">
      <alignment horizontal="center" vertical="center"/>
    </xf>
    <xf numFmtId="0" fontId="28" fillId="2" borderId="11" xfId="0" applyFont="1" applyFill="1" applyBorder="1" applyAlignment="1">
      <alignment vertical="center" wrapText="1"/>
    </xf>
    <xf numFmtId="4" fontId="15" fillId="2" borderId="2" xfId="0" applyNumberFormat="1" applyFont="1" applyFill="1" applyBorder="1" applyAlignment="1">
      <alignment horizontal="right" vertical="center"/>
    </xf>
    <xf numFmtId="0" fontId="15" fillId="2" borderId="2" xfId="0" applyFont="1" applyFill="1" applyBorder="1" applyAlignment="1">
      <alignment horizontal="left" vertical="center" wrapText="1"/>
    </xf>
    <xf numFmtId="4" fontId="28" fillId="2" borderId="56" xfId="0" applyNumberFormat="1" applyFont="1" applyFill="1" applyBorder="1" applyAlignment="1">
      <alignment horizontal="right" vertical="center"/>
    </xf>
    <xf numFmtId="0" fontId="15" fillId="2" borderId="50" xfId="0" applyFont="1" applyFill="1" applyBorder="1" applyAlignment="1">
      <alignment horizontal="left" vertical="center" wrapText="1"/>
    </xf>
    <xf numFmtId="4" fontId="15" fillId="0" borderId="51" xfId="0" applyNumberFormat="1" applyFont="1" applyFill="1" applyBorder="1" applyAlignment="1">
      <alignment horizontal="right" vertical="center"/>
    </xf>
    <xf numFmtId="4" fontId="32" fillId="2" borderId="0" xfId="0" applyNumberFormat="1" applyFont="1" applyFill="1" applyBorder="1" applyAlignment="1">
      <alignment horizontal="right" vertical="center"/>
    </xf>
    <xf numFmtId="4" fontId="15" fillId="2" borderId="24" xfId="0" applyNumberFormat="1" applyFont="1" applyFill="1" applyBorder="1" applyAlignment="1">
      <alignment horizontal="right" vertical="center"/>
    </xf>
    <xf numFmtId="0" fontId="28" fillId="2" borderId="69" xfId="0" applyFont="1" applyFill="1" applyBorder="1" applyAlignment="1">
      <alignment vertical="center" wrapText="1"/>
    </xf>
    <xf numFmtId="0" fontId="28" fillId="0" borderId="0" xfId="0" applyFont="1" applyFill="1" applyBorder="1" applyAlignment="1">
      <alignment vertical="center" wrapText="1"/>
    </xf>
    <xf numFmtId="4" fontId="28" fillId="2" borderId="14" xfId="0" applyNumberFormat="1" applyFont="1" applyFill="1" applyBorder="1" applyAlignment="1">
      <alignment horizontal="right" vertical="center"/>
    </xf>
    <xf numFmtId="4" fontId="15" fillId="0" borderId="27" xfId="0" applyNumberFormat="1" applyFont="1" applyFill="1" applyBorder="1" applyAlignment="1">
      <alignment horizontal="right" vertical="center"/>
    </xf>
    <xf numFmtId="4" fontId="32" fillId="2" borderId="2" xfId="0" applyNumberFormat="1" applyFont="1" applyFill="1" applyBorder="1" applyAlignment="1">
      <alignment horizontal="right" vertical="center"/>
    </xf>
    <xf numFmtId="4" fontId="32" fillId="2" borderId="14" xfId="0" applyNumberFormat="1" applyFont="1" applyFill="1" applyBorder="1" applyAlignment="1">
      <alignment horizontal="right" vertical="center"/>
    </xf>
    <xf numFmtId="4" fontId="15" fillId="0" borderId="43" xfId="0" applyNumberFormat="1" applyFont="1" applyFill="1" applyBorder="1" applyAlignment="1">
      <alignment horizontal="right" vertical="center" wrapText="1"/>
    </xf>
    <xf numFmtId="14" fontId="28" fillId="0" borderId="11"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5" fillId="0" borderId="31" xfId="0" applyNumberFormat="1" applyFont="1" applyFill="1" applyBorder="1" applyAlignment="1">
      <alignment horizontal="right" vertical="center" wrapText="1"/>
    </xf>
    <xf numFmtId="10" fontId="0" fillId="0" borderId="31" xfId="0" applyNumberFormat="1" applyBorder="1" applyAlignment="1">
      <alignment horizontal="center" vertical="center"/>
    </xf>
    <xf numFmtId="0" fontId="0" fillId="2" borderId="3" xfId="0" applyFill="1" applyBorder="1" applyAlignment="1">
      <alignment horizontal="left" vertical="center" wrapText="1"/>
    </xf>
    <xf numFmtId="164" fontId="15" fillId="2" borderId="3" xfId="0" applyNumberFormat="1" applyFont="1" applyFill="1" applyBorder="1" applyAlignment="1">
      <alignment vertical="center" wrapText="1"/>
    </xf>
    <xf numFmtId="164" fontId="15" fillId="2" borderId="3" xfId="0" applyNumberFormat="1" applyFont="1" applyFill="1" applyBorder="1" applyAlignment="1">
      <alignment horizontal="center" vertical="center" wrapText="1"/>
    </xf>
    <xf numFmtId="4" fontId="15" fillId="0" borderId="53" xfId="0" applyNumberFormat="1" applyFont="1" applyFill="1" applyBorder="1" applyAlignment="1">
      <alignment horizontal="right" vertical="center"/>
    </xf>
    <xf numFmtId="4" fontId="32" fillId="2" borderId="63" xfId="0" applyNumberFormat="1" applyFont="1" applyFill="1" applyBorder="1" applyAlignment="1">
      <alignment horizontal="right" vertical="center"/>
    </xf>
    <xf numFmtId="4" fontId="15" fillId="2" borderId="6" xfId="0" applyNumberFormat="1" applyFont="1" applyFill="1" applyBorder="1" applyAlignment="1">
      <alignment horizontal="right" vertical="center"/>
    </xf>
    <xf numFmtId="10" fontId="0" fillId="0" borderId="53" xfId="0" applyNumberFormat="1" applyBorder="1" applyAlignment="1">
      <alignment horizontal="center" vertical="center"/>
    </xf>
    <xf numFmtId="4" fontId="22" fillId="4" borderId="70" xfId="0" applyNumberFormat="1" applyFont="1" applyFill="1" applyBorder="1" applyAlignment="1">
      <alignment horizontal="right" vertical="center"/>
    </xf>
    <xf numFmtId="0" fontId="15" fillId="4" borderId="70" xfId="0" applyFont="1" applyFill="1" applyBorder="1" applyAlignment="1">
      <alignment horizontal="center" vertical="center"/>
    </xf>
    <xf numFmtId="0" fontId="15" fillId="4" borderId="71" xfId="0" applyFont="1" applyFill="1" applyBorder="1" applyAlignment="1">
      <alignment horizontal="center" vertical="center"/>
    </xf>
    <xf numFmtId="0" fontId="15" fillId="4" borderId="73" xfId="0" applyFont="1" applyFill="1" applyBorder="1" applyAlignment="1">
      <alignment horizontal="center" vertical="center"/>
    </xf>
    <xf numFmtId="4" fontId="22" fillId="4" borderId="74" xfId="0" applyNumberFormat="1" applyFont="1" applyFill="1" applyBorder="1" applyAlignment="1">
      <alignment horizontal="right" vertical="center"/>
    </xf>
    <xf numFmtId="4" fontId="22" fillId="4" borderId="75" xfId="0" applyNumberFormat="1" applyFont="1" applyFill="1" applyBorder="1" applyAlignment="1">
      <alignment horizontal="right" vertical="center"/>
    </xf>
    <xf numFmtId="4" fontId="22" fillId="4" borderId="68" xfId="0" applyNumberFormat="1" applyFont="1" applyFill="1" applyBorder="1" applyAlignment="1">
      <alignment horizontal="right" vertical="center"/>
    </xf>
    <xf numFmtId="10" fontId="33" fillId="4" borderId="74" xfId="0" applyNumberFormat="1" applyFont="1" applyFill="1" applyBorder="1" applyAlignment="1">
      <alignment horizontal="center" vertical="center" wrapText="1"/>
    </xf>
    <xf numFmtId="0" fontId="22" fillId="0" borderId="4" xfId="0" applyFont="1" applyBorder="1" applyAlignment="1">
      <alignment horizontal="center" vertical="center"/>
    </xf>
    <xf numFmtId="0" fontId="54" fillId="0" borderId="15" xfId="0" applyFont="1" applyFill="1" applyBorder="1" applyAlignment="1">
      <alignment horizontal="right" vertical="center" wrapText="1"/>
    </xf>
    <xf numFmtId="0" fontId="28" fillId="0" borderId="15"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5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43" xfId="0" applyFont="1" applyFill="1" applyBorder="1" applyAlignment="1">
      <alignment horizontal="center" vertical="center"/>
    </xf>
    <xf numFmtId="4" fontId="54" fillId="0" borderId="11" xfId="0" applyNumberFormat="1" applyFont="1" applyFill="1" applyBorder="1" applyAlignment="1">
      <alignment vertical="center"/>
    </xf>
    <xf numFmtId="4" fontId="28" fillId="0" borderId="4" xfId="0" applyNumberFormat="1" applyFont="1" applyFill="1" applyBorder="1" applyAlignment="1">
      <alignment horizontal="center" vertical="center" wrapText="1"/>
    </xf>
    <xf numFmtId="4" fontId="28" fillId="0" borderId="43" xfId="0" applyNumberFormat="1" applyFont="1" applyFill="1" applyBorder="1" applyAlignment="1">
      <alignment horizontal="center" vertical="center" wrapText="1"/>
    </xf>
    <xf numFmtId="0" fontId="15" fillId="0" borderId="11" xfId="0" applyFont="1" applyBorder="1" applyAlignment="1">
      <alignment horizontal="center" vertical="center"/>
    </xf>
    <xf numFmtId="0" fontId="22" fillId="0" borderId="14" xfId="0" applyFont="1" applyBorder="1" applyAlignment="1">
      <alignment horizontal="right" vertical="center" wrapText="1"/>
    </xf>
    <xf numFmtId="0" fontId="28" fillId="0" borderId="20" xfId="0" applyFont="1" applyBorder="1" applyAlignment="1">
      <alignment horizontal="center" vertical="center"/>
    </xf>
    <xf numFmtId="0" fontId="28" fillId="0" borderId="31" xfId="0" applyFont="1" applyBorder="1" applyAlignment="1">
      <alignment horizontal="center" vertical="center"/>
    </xf>
    <xf numFmtId="4" fontId="58" fillId="0" borderId="28" xfId="0" applyNumberFormat="1" applyFont="1" applyFill="1" applyBorder="1" applyAlignment="1">
      <alignment vertical="center"/>
    </xf>
    <xf numFmtId="4" fontId="22" fillId="0" borderId="2" xfId="0" applyNumberFormat="1" applyFont="1" applyFill="1" applyBorder="1" applyAlignment="1">
      <alignment vertical="center"/>
    </xf>
    <xf numFmtId="4" fontId="15" fillId="0" borderId="31" xfId="0" applyNumberFormat="1" applyFont="1" applyBorder="1" applyAlignment="1">
      <alignment horizontal="center" vertical="center"/>
    </xf>
    <xf numFmtId="0" fontId="15" fillId="0" borderId="28" xfId="0" applyFont="1" applyBorder="1" applyAlignment="1">
      <alignment horizontal="center" vertical="center"/>
    </xf>
    <xf numFmtId="0" fontId="69" fillId="0" borderId="0" xfId="0" applyFont="1" applyBorder="1" applyAlignment="1">
      <alignment horizontal="center" vertical="center"/>
    </xf>
    <xf numFmtId="0" fontId="15" fillId="0" borderId="0" xfId="0" applyFont="1" applyBorder="1" applyAlignment="1">
      <alignment vertical="center" wrapText="1"/>
    </xf>
    <xf numFmtId="0" fontId="0" fillId="0" borderId="0" xfId="0" applyBorder="1" applyAlignment="1">
      <alignment horizontal="left" vertical="center" wrapText="1"/>
    </xf>
    <xf numFmtId="0" fontId="15" fillId="0" borderId="0" xfId="0" applyFont="1" applyBorder="1" applyAlignment="1">
      <alignment horizontal="center" vertical="center"/>
    </xf>
    <xf numFmtId="4" fontId="15" fillId="0" borderId="0" xfId="0" applyNumberFormat="1" applyFont="1" applyBorder="1" applyAlignment="1">
      <alignment vertical="center"/>
    </xf>
    <xf numFmtId="0" fontId="15" fillId="0" borderId="0" xfId="0" applyFont="1" applyFill="1" applyBorder="1" applyAlignment="1">
      <alignment vertical="center" wrapText="1"/>
    </xf>
    <xf numFmtId="4" fontId="26" fillId="0" borderId="0" xfId="0" applyNumberFormat="1" applyFont="1" applyFill="1" applyBorder="1" applyAlignment="1">
      <alignment horizontal="right" vertical="center" wrapText="1"/>
    </xf>
    <xf numFmtId="0" fontId="15" fillId="0" borderId="0" xfId="0" applyFont="1" applyFill="1" applyBorder="1" applyAlignment="1">
      <alignment horizontal="center" vertical="center"/>
    </xf>
    <xf numFmtId="4" fontId="37" fillId="0" borderId="0" xfId="0" applyNumberFormat="1" applyFont="1" applyFill="1" applyBorder="1" applyAlignment="1">
      <alignment horizontal="center" vertical="center"/>
    </xf>
    <xf numFmtId="4" fontId="37" fillId="0" borderId="0" xfId="0" applyNumberFormat="1" applyFont="1" applyBorder="1" applyAlignment="1">
      <alignment vertical="center"/>
    </xf>
    <xf numFmtId="4" fontId="37" fillId="0" borderId="0" xfId="0" applyNumberFormat="1" applyFont="1" applyBorder="1" applyAlignment="1">
      <alignment horizontal="right" vertical="center" wrapText="1"/>
    </xf>
    <xf numFmtId="4" fontId="15" fillId="0" borderId="0" xfId="0" applyNumberFormat="1" applyFont="1" applyFill="1" applyBorder="1" applyAlignment="1">
      <alignment horizontal="center" vertical="center"/>
    </xf>
    <xf numFmtId="10" fontId="26" fillId="0" borderId="0" xfId="0" applyNumberFormat="1" applyFont="1" applyBorder="1" applyAlignment="1">
      <alignment horizontal="left" vertical="center" wrapText="1"/>
    </xf>
    <xf numFmtId="0" fontId="0" fillId="0" borderId="0" xfId="0" applyFill="1" applyAlignment="1">
      <alignment horizontal="center" vertical="center"/>
    </xf>
    <xf numFmtId="0" fontId="37" fillId="0" borderId="0" xfId="0" applyFont="1" applyFill="1" applyAlignment="1">
      <alignment horizontal="center" vertical="center"/>
    </xf>
    <xf numFmtId="4" fontId="37"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9" fillId="0" borderId="0" xfId="0" applyNumberFormat="1" applyFont="1"/>
    <xf numFmtId="4" fontId="22" fillId="4" borderId="31" xfId="0" applyNumberFormat="1" applyFont="1" applyFill="1" applyBorder="1" applyAlignment="1">
      <alignment horizontal="center" vertical="center" wrapText="1"/>
    </xf>
    <xf numFmtId="10" fontId="22" fillId="4" borderId="27" xfId="0" applyNumberFormat="1" applyFont="1" applyFill="1" applyBorder="1" applyAlignment="1">
      <alignment horizontal="center" vertical="center"/>
    </xf>
    <xf numFmtId="0" fontId="15" fillId="0" borderId="1" xfId="0" applyFont="1" applyFill="1" applyBorder="1" applyAlignment="1">
      <alignment vertical="center" wrapText="1"/>
    </xf>
    <xf numFmtId="0" fontId="45" fillId="3" borderId="23" xfId="0" applyFont="1" applyFill="1" applyBorder="1" applyAlignment="1">
      <alignment horizontal="center" vertical="center" wrapText="1"/>
    </xf>
    <xf numFmtId="4" fontId="15" fillId="0" borderId="43" xfId="0" applyNumberFormat="1" applyFont="1" applyFill="1" applyBorder="1" applyAlignment="1">
      <alignment vertical="center"/>
    </xf>
    <xf numFmtId="4" fontId="15" fillId="0" borderId="20" xfId="0" applyNumberFormat="1" applyFont="1" applyFill="1" applyBorder="1" applyAlignment="1">
      <alignment horizontal="right" vertical="center" wrapText="1"/>
    </xf>
    <xf numFmtId="4" fontId="15" fillId="0" borderId="14" xfId="0" applyNumberFormat="1" applyFont="1" applyFill="1" applyBorder="1" applyAlignment="1">
      <alignment horizontal="right" vertical="center" wrapText="1"/>
    </xf>
    <xf numFmtId="4" fontId="15" fillId="0" borderId="14" xfId="0" applyNumberFormat="1" applyFont="1" applyFill="1" applyBorder="1" applyAlignment="1">
      <alignment horizontal="right" vertical="center"/>
    </xf>
    <xf numFmtId="0" fontId="15" fillId="0" borderId="31" xfId="0" applyFont="1" applyFill="1" applyBorder="1" applyAlignment="1">
      <alignment vertical="center" wrapText="1"/>
    </xf>
    <xf numFmtId="0" fontId="15" fillId="2" borderId="27" xfId="0" applyFont="1" applyFill="1" applyBorder="1" applyAlignment="1">
      <alignment vertical="center" wrapText="1"/>
    </xf>
    <xf numFmtId="4" fontId="28" fillId="2" borderId="31" xfId="0" applyNumberFormat="1" applyFont="1" applyFill="1" applyBorder="1" applyAlignment="1">
      <alignment vertical="center" wrapText="1"/>
    </xf>
    <xf numFmtId="4" fontId="15" fillId="2" borderId="43" xfId="0" applyNumberFormat="1" applyFont="1" applyFill="1" applyBorder="1" applyAlignment="1">
      <alignment vertical="center"/>
    </xf>
    <xf numFmtId="4" fontId="32" fillId="2" borderId="17" xfId="0" applyNumberFormat="1" applyFont="1" applyFill="1" applyBorder="1" applyAlignment="1">
      <alignment horizontal="right" vertical="center"/>
    </xf>
    <xf numFmtId="4" fontId="15" fillId="2" borderId="20" xfId="0" applyNumberFormat="1" applyFont="1" applyFill="1" applyBorder="1" applyAlignment="1">
      <alignment horizontal="right" vertical="center"/>
    </xf>
    <xf numFmtId="0" fontId="28" fillId="2" borderId="31" xfId="0" applyFont="1" applyFill="1" applyBorder="1" applyAlignment="1">
      <alignment vertical="center" wrapText="1"/>
    </xf>
    <xf numFmtId="0" fontId="15" fillId="0" borderId="21" xfId="0" applyFont="1" applyFill="1" applyBorder="1" applyAlignment="1">
      <alignment horizontal="left" vertical="center" wrapText="1"/>
    </xf>
    <xf numFmtId="0" fontId="15" fillId="0" borderId="45" xfId="0" applyFont="1" applyFill="1" applyBorder="1" applyAlignment="1">
      <alignment vertical="center" wrapText="1"/>
    </xf>
    <xf numFmtId="4" fontId="15" fillId="0" borderId="15" xfId="0" applyNumberFormat="1" applyFont="1" applyFill="1" applyBorder="1" applyAlignment="1">
      <alignment vertical="center"/>
    </xf>
    <xf numFmtId="0" fontId="15" fillId="0" borderId="22" xfId="11" applyFont="1" applyFill="1" applyBorder="1" applyAlignment="1">
      <alignment vertical="center" wrapText="1"/>
    </xf>
    <xf numFmtId="0" fontId="15" fillId="0" borderId="3" xfId="11" applyFont="1" applyFill="1" applyBorder="1" applyAlignment="1">
      <alignment vertical="center" wrapText="1"/>
    </xf>
    <xf numFmtId="4" fontId="15" fillId="0" borderId="56" xfId="0" applyNumberFormat="1" applyFont="1" applyFill="1" applyBorder="1" applyAlignment="1">
      <alignment vertical="center"/>
    </xf>
    <xf numFmtId="4" fontId="15" fillId="0" borderId="14" xfId="0" applyNumberFormat="1" applyFont="1" applyFill="1" applyBorder="1" applyAlignment="1">
      <alignment vertical="center"/>
    </xf>
    <xf numFmtId="0" fontId="15" fillId="0" borderId="3" xfId="0" applyFont="1" applyBorder="1" applyAlignment="1">
      <alignmen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4" fontId="28" fillId="0" borderId="53" xfId="0" applyNumberFormat="1" applyFont="1" applyFill="1" applyBorder="1" applyAlignment="1">
      <alignment vertical="center"/>
    </xf>
    <xf numFmtId="4" fontId="52" fillId="0" borderId="22" xfId="0" applyNumberFormat="1" applyFont="1" applyFill="1" applyBorder="1" applyAlignment="1">
      <alignment horizontal="right" vertical="center" wrapText="1"/>
    </xf>
    <xf numFmtId="4" fontId="28" fillId="0" borderId="52" xfId="0" applyNumberFormat="1" applyFont="1" applyFill="1" applyBorder="1" applyAlignment="1">
      <alignment vertical="center"/>
    </xf>
    <xf numFmtId="10" fontId="28" fillId="0" borderId="53" xfId="0" applyNumberFormat="1" applyFont="1" applyFill="1" applyBorder="1" applyAlignment="1">
      <alignment horizontal="center" vertical="center"/>
    </xf>
    <xf numFmtId="10" fontId="28" fillId="0" borderId="51" xfId="0" applyNumberFormat="1" applyFont="1" applyFill="1" applyBorder="1" applyAlignment="1">
      <alignment horizontal="center" vertical="center"/>
    </xf>
    <xf numFmtId="0" fontId="28" fillId="0" borderId="53" xfId="0" applyFont="1" applyFill="1" applyBorder="1" applyAlignment="1">
      <alignment vertical="center" wrapText="1"/>
    </xf>
    <xf numFmtId="0" fontId="15" fillId="0" borderId="17" xfId="11" applyFont="1" applyFill="1" applyBorder="1" applyAlignment="1">
      <alignment vertical="center" wrapText="1"/>
    </xf>
    <xf numFmtId="0" fontId="15" fillId="0" borderId="1" xfId="11" applyFont="1" applyFill="1" applyBorder="1" applyAlignment="1">
      <alignment vertical="center" wrapText="1"/>
    </xf>
    <xf numFmtId="0" fontId="15" fillId="0" borderId="1" xfId="0" applyFont="1" applyBorder="1" applyAlignment="1">
      <alignment vertical="center" wrapText="1"/>
    </xf>
    <xf numFmtId="0" fontId="28" fillId="0" borderId="27" xfId="0" applyFont="1" applyFill="1" applyBorder="1" applyAlignment="1">
      <alignment vertical="center" wrapText="1"/>
    </xf>
    <xf numFmtId="4" fontId="32" fillId="0" borderId="17" xfId="0" applyNumberFormat="1" applyFont="1" applyFill="1" applyBorder="1" applyAlignment="1">
      <alignment vertical="center" wrapText="1"/>
    </xf>
    <xf numFmtId="4" fontId="28" fillId="0" borderId="14" xfId="0" applyNumberFormat="1" applyFont="1" applyFill="1" applyBorder="1" applyAlignment="1">
      <alignment vertical="center" wrapText="1"/>
    </xf>
    <xf numFmtId="4" fontId="15" fillId="0" borderId="31" xfId="0" applyNumberFormat="1" applyFont="1" applyBorder="1" applyAlignment="1">
      <alignment horizontal="right" vertical="center"/>
    </xf>
    <xf numFmtId="4" fontId="15" fillId="0" borderId="20" xfId="0" applyNumberFormat="1" applyFont="1" applyBorder="1" applyAlignment="1">
      <alignment horizontal="right" vertical="center"/>
    </xf>
    <xf numFmtId="0" fontId="28" fillId="0" borderId="0" xfId="0" applyFont="1" applyFill="1" applyBorder="1" applyAlignment="1">
      <alignment horizontal="center" vertical="center"/>
    </xf>
    <xf numFmtId="0" fontId="15" fillId="0" borderId="43" xfId="0" applyFont="1" applyBorder="1" applyAlignment="1">
      <alignment horizontal="center" vertical="center"/>
    </xf>
    <xf numFmtId="0" fontId="28" fillId="0" borderId="20" xfId="0" applyFont="1" applyFill="1" applyBorder="1" applyAlignment="1">
      <alignment horizontal="center" vertical="center"/>
    </xf>
    <xf numFmtId="0" fontId="15" fillId="0" borderId="51" xfId="0" applyFont="1" applyBorder="1" applyAlignment="1">
      <alignment horizontal="center" vertical="center"/>
    </xf>
    <xf numFmtId="0" fontId="15" fillId="0" borderId="60" xfId="0" applyFont="1" applyBorder="1" applyAlignment="1">
      <alignment horizontal="center" vertical="center"/>
    </xf>
    <xf numFmtId="0" fontId="15" fillId="0" borderId="13" xfId="0" applyFont="1" applyBorder="1" applyAlignment="1">
      <alignment horizontal="center" vertical="center"/>
    </xf>
    <xf numFmtId="0" fontId="15" fillId="0" borderId="32" xfId="0" applyFont="1" applyBorder="1" applyAlignment="1">
      <alignment horizontal="center" vertical="center"/>
    </xf>
    <xf numFmtId="4" fontId="22" fillId="4" borderId="48" xfId="0" applyNumberFormat="1" applyFont="1" applyFill="1" applyBorder="1" applyAlignment="1">
      <alignment horizontal="center" vertical="center" wrapText="1"/>
    </xf>
    <xf numFmtId="4" fontId="22" fillId="4" borderId="61" xfId="0" applyNumberFormat="1" applyFont="1" applyFill="1" applyBorder="1" applyAlignment="1">
      <alignment horizontal="center" vertical="center" wrapText="1"/>
    </xf>
    <xf numFmtId="4" fontId="16" fillId="4" borderId="48" xfId="0" applyNumberFormat="1" applyFont="1" applyFill="1" applyBorder="1" applyAlignment="1">
      <alignment horizontal="center" vertical="center"/>
    </xf>
    <xf numFmtId="4" fontId="17" fillId="4" borderId="61" xfId="0" applyNumberFormat="1" applyFont="1" applyFill="1" applyBorder="1" applyAlignment="1">
      <alignment horizontal="center" vertical="center"/>
    </xf>
    <xf numFmtId="4" fontId="17" fillId="4" borderId="48" xfId="0" applyNumberFormat="1" applyFont="1" applyFill="1" applyBorder="1" applyAlignment="1">
      <alignment horizontal="center" vertical="center"/>
    </xf>
    <xf numFmtId="4" fontId="17" fillId="4" borderId="64" xfId="0" applyNumberFormat="1" applyFont="1" applyFill="1" applyBorder="1" applyAlignment="1">
      <alignment horizontal="center" vertical="center"/>
    </xf>
    <xf numFmtId="4" fontId="22" fillId="3" borderId="10" xfId="0" applyNumberFormat="1" applyFont="1" applyFill="1" applyBorder="1" applyAlignment="1">
      <alignment horizontal="center" vertical="center" wrapText="1"/>
    </xf>
    <xf numFmtId="4" fontId="16" fillId="3" borderId="25" xfId="0" applyNumberFormat="1" applyFont="1" applyFill="1" applyBorder="1" applyAlignment="1">
      <alignment horizontal="center" vertical="center"/>
    </xf>
    <xf numFmtId="4" fontId="17" fillId="3" borderId="10" xfId="0" applyNumberFormat="1" applyFont="1" applyFill="1" applyBorder="1" applyAlignment="1">
      <alignment horizontal="center" vertical="center"/>
    </xf>
    <xf numFmtId="4" fontId="17" fillId="3" borderId="25" xfId="0" applyNumberFormat="1" applyFont="1" applyFill="1" applyBorder="1" applyAlignment="1">
      <alignment horizontal="center" vertical="center"/>
    </xf>
    <xf numFmtId="4" fontId="22" fillId="5" borderId="25" xfId="0" applyNumberFormat="1" applyFont="1" applyFill="1" applyBorder="1" applyAlignment="1">
      <alignment horizontal="center" vertical="center"/>
    </xf>
    <xf numFmtId="4" fontId="22" fillId="5" borderId="10" xfId="0" applyNumberFormat="1" applyFont="1" applyFill="1" applyBorder="1" applyAlignment="1">
      <alignment horizontal="center" vertical="center"/>
    </xf>
    <xf numFmtId="4" fontId="22" fillId="5" borderId="67" xfId="0" applyNumberFormat="1" applyFont="1" applyFill="1" applyBorder="1" applyAlignment="1">
      <alignment horizontal="center" vertical="center"/>
    </xf>
    <xf numFmtId="4" fontId="22" fillId="5" borderId="68"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wrapText="1"/>
    </xf>
    <xf numFmtId="4" fontId="22" fillId="4" borderId="56" xfId="0" applyNumberFormat="1" applyFont="1" applyFill="1" applyBorder="1" applyAlignment="1">
      <alignment horizontal="center" vertical="center" wrapText="1"/>
    </xf>
    <xf numFmtId="4" fontId="22" fillId="4" borderId="28" xfId="0" applyNumberFormat="1" applyFont="1" applyFill="1" applyBorder="1" applyAlignment="1">
      <alignment horizontal="center" vertical="center"/>
    </xf>
    <xf numFmtId="4" fontId="17" fillId="4" borderId="27" xfId="0" applyNumberFormat="1" applyFont="1" applyFill="1" applyBorder="1" applyAlignment="1">
      <alignment horizontal="center" vertical="center"/>
    </xf>
    <xf numFmtId="4" fontId="17" fillId="4" borderId="28" xfId="0" applyNumberFormat="1" applyFont="1" applyFill="1" applyBorder="1" applyAlignment="1">
      <alignment horizontal="center" vertical="center"/>
    </xf>
    <xf numFmtId="4" fontId="17" fillId="3" borderId="28" xfId="0" applyNumberFormat="1" applyFont="1" applyFill="1" applyBorder="1" applyAlignment="1">
      <alignment horizontal="center" vertical="center"/>
    </xf>
    <xf numFmtId="4" fontId="17" fillId="7" borderId="30" xfId="0" applyNumberFormat="1" applyFont="1" applyFill="1" applyBorder="1" applyAlignment="1">
      <alignment horizontal="center" vertical="center"/>
    </xf>
    <xf numFmtId="4" fontId="22" fillId="5" borderId="29" xfId="0" applyNumberFormat="1" applyFont="1" applyFill="1" applyBorder="1" applyAlignment="1">
      <alignment horizontal="center" vertical="center"/>
    </xf>
    <xf numFmtId="4" fontId="33" fillId="5" borderId="60" xfId="0" applyNumberFormat="1" applyFont="1" applyFill="1" applyBorder="1" applyAlignment="1">
      <alignment horizontal="center" vertical="center"/>
    </xf>
    <xf numFmtId="4" fontId="22" fillId="5" borderId="12" xfId="0" applyNumberFormat="1" applyFont="1" applyFill="1" applyBorder="1" applyAlignment="1">
      <alignment horizontal="center" vertical="center"/>
    </xf>
    <xf numFmtId="4" fontId="22" fillId="5" borderId="26" xfId="0" applyNumberFormat="1"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53" xfId="0" applyNumberFormat="1" applyBorder="1" applyAlignment="1">
      <alignment horizontal="center" vertical="center"/>
    </xf>
    <xf numFmtId="0" fontId="0" fillId="2" borderId="3" xfId="0" applyFill="1" applyBorder="1" applyAlignment="1">
      <alignment horizontal="left" vertical="center" wrapText="1"/>
    </xf>
    <xf numFmtId="4" fontId="15" fillId="0" borderId="53" xfId="0" applyNumberFormat="1" applyFont="1" applyFill="1" applyBorder="1" applyAlignment="1">
      <alignment horizontal="right" vertical="center"/>
    </xf>
    <xf numFmtId="4" fontId="28" fillId="0" borderId="43" xfId="0" applyNumberFormat="1" applyFont="1" applyFill="1" applyBorder="1" applyAlignment="1">
      <alignment horizontal="right" vertical="center" wrapText="1"/>
    </xf>
    <xf numFmtId="0" fontId="70" fillId="0" borderId="0" xfId="0" applyFont="1"/>
    <xf numFmtId="0" fontId="70" fillId="0" borderId="0" xfId="0" applyFont="1" applyAlignment="1">
      <alignment horizontal="right"/>
    </xf>
    <xf numFmtId="0" fontId="71" fillId="5" borderId="5" xfId="0" applyFont="1" applyFill="1" applyBorder="1" applyAlignment="1">
      <alignment horizontal="left" vertical="center" wrapText="1"/>
    </xf>
    <xf numFmtId="0" fontId="71" fillId="5" borderId="4" xfId="0" applyFont="1" applyFill="1" applyBorder="1" applyAlignment="1">
      <alignment horizontal="left" vertical="center" wrapText="1"/>
    </xf>
    <xf numFmtId="0" fontId="72" fillId="5" borderId="43" xfId="0" applyFont="1" applyFill="1" applyBorder="1" applyAlignment="1">
      <alignment horizontal="center" vertical="center" wrapText="1"/>
    </xf>
    <xf numFmtId="0" fontId="72" fillId="5" borderId="1"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18" xfId="0" applyFont="1" applyFill="1" applyBorder="1" applyAlignment="1">
      <alignment horizontal="center" vertical="center" wrapText="1"/>
    </xf>
    <xf numFmtId="4" fontId="73" fillId="4" borderId="11" xfId="0" applyNumberFormat="1" applyFont="1" applyFill="1" applyBorder="1" applyAlignment="1">
      <alignment horizontal="right" vertical="center"/>
    </xf>
    <xf numFmtId="0" fontId="74" fillId="0" borderId="32" xfId="0" applyFont="1" applyBorder="1" applyAlignment="1">
      <alignment horizontal="center" vertical="center" wrapText="1"/>
    </xf>
    <xf numFmtId="4" fontId="73" fillId="0" borderId="32" xfId="0" applyNumberFormat="1" applyFont="1" applyBorder="1" applyAlignment="1">
      <alignment horizontal="right" vertical="center"/>
    </xf>
    <xf numFmtId="4" fontId="73" fillId="0" borderId="30" xfId="0" applyNumberFormat="1" applyFont="1" applyBorder="1" applyAlignment="1">
      <alignment horizontal="right" vertical="center"/>
    </xf>
    <xf numFmtId="4" fontId="74" fillId="0" borderId="8" xfId="0" applyNumberFormat="1" applyFont="1" applyBorder="1" applyAlignment="1">
      <alignment horizontal="right" vertical="center"/>
    </xf>
    <xf numFmtId="10" fontId="74" fillId="0" borderId="19" xfId="0" applyNumberFormat="1" applyFont="1" applyBorder="1" applyAlignment="1">
      <alignment horizontal="center" vertical="center"/>
    </xf>
    <xf numFmtId="10" fontId="74" fillId="0" borderId="19" xfId="0" applyNumberFormat="1" applyFont="1" applyFill="1" applyBorder="1" applyAlignment="1">
      <alignment horizontal="center" vertical="center"/>
    </xf>
    <xf numFmtId="4" fontId="73" fillId="5" borderId="76" xfId="0" applyNumberFormat="1" applyFont="1" applyFill="1" applyBorder="1" applyAlignment="1">
      <alignment horizontal="right" vertical="center"/>
    </xf>
    <xf numFmtId="10" fontId="76" fillId="0" borderId="0" xfId="0" applyNumberFormat="1" applyFont="1" applyFill="1" applyBorder="1" applyAlignment="1">
      <alignment horizontal="center" vertical="center"/>
    </xf>
    <xf numFmtId="0" fontId="0" fillId="0" borderId="0" xfId="0" applyFill="1" applyBorder="1"/>
    <xf numFmtId="0" fontId="67" fillId="0" borderId="0" xfId="0" applyFont="1" applyFill="1" applyBorder="1" applyAlignment="1">
      <alignment vertical="center"/>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0" fontId="77" fillId="0" borderId="0" xfId="0" applyFont="1" applyFill="1" applyBorder="1" applyAlignment="1">
      <alignment horizontal="left" vertical="center" wrapText="1"/>
    </xf>
    <xf numFmtId="4" fontId="77" fillId="0" borderId="0" xfId="0" applyNumberFormat="1" applyFont="1" applyFill="1" applyBorder="1" applyAlignment="1">
      <alignment horizontal="right" vertical="center"/>
    </xf>
    <xf numFmtId="4" fontId="70" fillId="0" borderId="0" xfId="0" applyNumberFormat="1" applyFont="1" applyFill="1" applyBorder="1" applyAlignment="1">
      <alignment horizontal="right" vertical="center"/>
    </xf>
    <xf numFmtId="10" fontId="77" fillId="0" borderId="0" xfId="0" applyNumberFormat="1" applyFont="1" applyFill="1" applyBorder="1" applyAlignment="1">
      <alignment horizontal="center" vertical="center"/>
    </xf>
    <xf numFmtId="0" fontId="70" fillId="0" borderId="0" xfId="0" applyFont="1" applyFill="1" applyBorder="1" applyAlignment="1">
      <alignment horizontal="right"/>
    </xf>
    <xf numFmtId="4" fontId="75" fillId="0" borderId="2" xfId="0" applyNumberFormat="1" applyFont="1" applyFill="1" applyBorder="1" applyAlignment="1">
      <alignment horizontal="right" vertical="center"/>
    </xf>
    <xf numFmtId="0" fontId="73" fillId="0" borderId="2" xfId="0" applyFont="1" applyFill="1" applyBorder="1" applyAlignment="1">
      <alignment horizontal="right" vertical="center" wrapText="1"/>
    </xf>
    <xf numFmtId="0" fontId="73" fillId="0" borderId="2" xfId="0" applyFont="1" applyFill="1" applyBorder="1" applyAlignment="1">
      <alignment horizontal="left" vertical="center" wrapText="1"/>
    </xf>
    <xf numFmtId="4" fontId="79" fillId="0" borderId="2" xfId="0" applyNumberFormat="1" applyFont="1" applyFill="1" applyBorder="1" applyAlignment="1">
      <alignment horizontal="right" vertical="center"/>
    </xf>
    <xf numFmtId="4" fontId="80"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0" fontId="76" fillId="0" borderId="0" xfId="0" applyFont="1" applyBorder="1" applyAlignment="1">
      <alignment horizontal="left" vertical="center" wrapText="1"/>
    </xf>
    <xf numFmtId="10" fontId="0" fillId="0" borderId="0" xfId="0" applyNumberFormat="1"/>
    <xf numFmtId="0" fontId="42" fillId="0" borderId="0" xfId="0" applyFont="1" applyFill="1" applyBorder="1" applyAlignment="1">
      <alignment vertical="center"/>
    </xf>
    <xf numFmtId="0" fontId="42" fillId="0" borderId="0" xfId="0" applyFont="1"/>
    <xf numFmtId="0" fontId="73" fillId="0" borderId="0" xfId="0" applyFont="1"/>
    <xf numFmtId="0" fontId="74" fillId="0" borderId="0" xfId="0" applyFont="1"/>
    <xf numFmtId="10" fontId="74" fillId="0" borderId="0" xfId="0" applyNumberFormat="1" applyFont="1"/>
    <xf numFmtId="0" fontId="74" fillId="0" borderId="1" xfId="0" applyFont="1" applyBorder="1" applyAlignment="1">
      <alignment horizontal="center" vertical="top"/>
    </xf>
    <xf numFmtId="0" fontId="74" fillId="0" borderId="1" xfId="0" applyFont="1" applyFill="1" applyBorder="1" applyAlignment="1">
      <alignment horizontal="center" vertical="top"/>
    </xf>
    <xf numFmtId="0" fontId="74" fillId="0" borderId="0" xfId="0" applyFont="1" applyAlignment="1">
      <alignment horizontal="left" vertical="top"/>
    </xf>
    <xf numFmtId="0" fontId="84" fillId="0" borderId="0" xfId="0" applyFont="1"/>
    <xf numFmtId="4" fontId="74" fillId="0" borderId="1" xfId="0" applyNumberFormat="1" applyFont="1" applyFill="1" applyBorder="1" applyAlignment="1">
      <alignment horizontal="right" vertical="center"/>
    </xf>
    <xf numFmtId="0" fontId="73" fillId="0" borderId="14" xfId="0" applyFont="1" applyFill="1" applyBorder="1" applyAlignment="1">
      <alignment horizontal="left" vertical="center" wrapText="1"/>
    </xf>
    <xf numFmtId="4" fontId="73" fillId="0" borderId="31" xfId="0" applyNumberFormat="1" applyFont="1" applyFill="1" applyBorder="1" applyAlignment="1">
      <alignment horizontal="right" vertical="center" wrapText="1"/>
    </xf>
    <xf numFmtId="4" fontId="74" fillId="0" borderId="2" xfId="0" applyNumberFormat="1" applyFont="1" applyFill="1" applyBorder="1" applyAlignment="1">
      <alignment horizontal="right" vertical="center"/>
    </xf>
    <xf numFmtId="10" fontId="74" fillId="0" borderId="56" xfId="0" applyNumberFormat="1" applyFont="1" applyFill="1" applyBorder="1" applyAlignment="1">
      <alignment horizontal="center" vertical="center"/>
    </xf>
    <xf numFmtId="10" fontId="74" fillId="0" borderId="17" xfId="0" applyNumberFormat="1" applyFont="1" applyFill="1" applyBorder="1" applyAlignment="1">
      <alignment horizontal="center" vertical="center"/>
    </xf>
    <xf numFmtId="4" fontId="74" fillId="0" borderId="31" xfId="0" applyNumberFormat="1" applyFont="1" applyFill="1" applyBorder="1" applyAlignment="1">
      <alignment horizontal="right" vertical="center"/>
    </xf>
    <xf numFmtId="0" fontId="15" fillId="0" borderId="1" xfId="10" applyFont="1" applyBorder="1" applyAlignment="1">
      <alignment vertical="center" wrapText="1"/>
    </xf>
    <xf numFmtId="0" fontId="0" fillId="0" borderId="3" xfId="0" applyFill="1" applyBorder="1" applyAlignment="1">
      <alignment vertical="center" wrapText="1"/>
    </xf>
    <xf numFmtId="164" fontId="14" fillId="0" borderId="3" xfId="0" applyNumberFormat="1" applyFont="1" applyFill="1" applyBorder="1" applyAlignment="1">
      <alignment vertical="center" wrapText="1"/>
    </xf>
    <xf numFmtId="164" fontId="14" fillId="0" borderId="3"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4" fontId="14" fillId="0" borderId="53" xfId="0" applyNumberFormat="1" applyFont="1" applyFill="1" applyBorder="1" applyAlignment="1">
      <alignment horizontal="right" vertical="center"/>
    </xf>
    <xf numFmtId="4" fontId="32" fillId="0" borderId="63" xfId="0" applyNumberFormat="1" applyFont="1" applyFill="1" applyBorder="1" applyAlignment="1">
      <alignment horizontal="right" vertical="center"/>
    </xf>
    <xf numFmtId="4" fontId="14" fillId="0" borderId="6" xfId="0" applyNumberFormat="1" applyFont="1" applyFill="1" applyBorder="1" applyAlignment="1">
      <alignment horizontal="right" vertical="center"/>
    </xf>
    <xf numFmtId="10" fontId="14" fillId="0" borderId="31" xfId="0" applyNumberFormat="1" applyFont="1" applyFill="1" applyBorder="1" applyAlignment="1">
      <alignment horizontal="center" vertical="center"/>
    </xf>
    <xf numFmtId="10" fontId="0" fillId="0" borderId="53" xfId="0" applyNumberFormat="1" applyFill="1" applyBorder="1" applyAlignment="1">
      <alignment horizontal="center" vertical="center"/>
    </xf>
    <xf numFmtId="0" fontId="0" fillId="0" borderId="78" xfId="0" applyFill="1" applyBorder="1" applyAlignment="1">
      <alignment vertical="center"/>
    </xf>
    <xf numFmtId="0" fontId="79" fillId="0" borderId="14" xfId="0" applyFont="1" applyFill="1" applyBorder="1" applyAlignment="1">
      <alignment horizontal="left" vertical="center" wrapText="1"/>
    </xf>
    <xf numFmtId="0" fontId="71" fillId="5" borderId="11" xfId="0" applyFont="1" applyFill="1" applyBorder="1" applyAlignment="1">
      <alignment horizontal="left" vertical="center" wrapText="1"/>
    </xf>
    <xf numFmtId="0" fontId="67" fillId="0" borderId="0" xfId="0" applyFont="1" applyFill="1"/>
    <xf numFmtId="0" fontId="85" fillId="0" borderId="0" xfId="0" applyFont="1" applyFill="1" applyBorder="1" applyAlignment="1"/>
    <xf numFmtId="4" fontId="22" fillId="0" borderId="0" xfId="0" applyNumberFormat="1" applyFont="1" applyFill="1" applyBorder="1" applyAlignment="1">
      <alignment horizontal="center" vertical="center" wrapText="1"/>
    </xf>
    <xf numFmtId="4" fontId="17" fillId="0" borderId="0" xfId="0" applyNumberFormat="1" applyFont="1" applyFill="1" applyBorder="1" applyAlignment="1">
      <alignment horizontal="center" vertical="center"/>
    </xf>
    <xf numFmtId="10" fontId="17" fillId="0" borderId="0" xfId="0" applyNumberFormat="1" applyFont="1" applyFill="1" applyBorder="1" applyAlignment="1">
      <alignment horizontal="center" vertical="center"/>
    </xf>
    <xf numFmtId="4" fontId="17" fillId="0" borderId="0" xfId="0" applyNumberFormat="1" applyFont="1" applyFill="1" applyBorder="1" applyAlignment="1">
      <alignment vertical="center"/>
    </xf>
    <xf numFmtId="4" fontId="22" fillId="0" borderId="0" xfId="0" applyNumberFormat="1" applyFont="1" applyFill="1" applyBorder="1" applyAlignment="1">
      <alignment vertical="center"/>
    </xf>
    <xf numFmtId="0" fontId="15" fillId="0" borderId="1" xfId="0" applyFont="1" applyFill="1" applyBorder="1" applyAlignment="1">
      <alignment horizontal="left" vertical="center" wrapText="1"/>
    </xf>
    <xf numFmtId="10" fontId="15" fillId="0" borderId="53" xfId="0" applyNumberFormat="1" applyFont="1" applyFill="1" applyBorder="1" applyAlignment="1">
      <alignment horizontal="center" vertical="center"/>
    </xf>
    <xf numFmtId="0" fontId="15" fillId="2" borderId="3" xfId="0" applyFont="1" applyFill="1" applyBorder="1" applyAlignment="1">
      <alignment horizontal="center" vertical="center" wrapText="1"/>
    </xf>
    <xf numFmtId="4" fontId="15" fillId="0" borderId="51"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21" xfId="0" applyFont="1" applyFill="1" applyBorder="1" applyAlignment="1">
      <alignment vertical="center" wrapText="1"/>
    </xf>
    <xf numFmtId="4" fontId="32" fillId="0" borderId="3"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4" fontId="12" fillId="0" borderId="31" xfId="0" applyNumberFormat="1" applyFont="1" applyFill="1" applyBorder="1" applyAlignment="1">
      <alignment horizontal="right" vertical="center"/>
    </xf>
    <xf numFmtId="10" fontId="28" fillId="0" borderId="31" xfId="0" applyNumberFormat="1" applyFont="1" applyFill="1" applyBorder="1" applyAlignment="1">
      <alignment horizontal="center" vertical="center"/>
    </xf>
    <xf numFmtId="0" fontId="22" fillId="3" borderId="75" xfId="0" applyFont="1" applyFill="1" applyBorder="1" applyAlignment="1">
      <alignment horizontal="center" vertical="center"/>
    </xf>
    <xf numFmtId="0" fontId="22" fillId="3" borderId="71" xfId="0" applyFont="1" applyFill="1" applyBorder="1" applyAlignment="1">
      <alignment vertical="center" wrapText="1"/>
    </xf>
    <xf numFmtId="0" fontId="22" fillId="3" borderId="71" xfId="0" applyFont="1" applyFill="1" applyBorder="1" applyAlignment="1">
      <alignment horizontal="left" vertical="center" wrapText="1"/>
    </xf>
    <xf numFmtId="0" fontId="15" fillId="3" borderId="71" xfId="0" applyFont="1" applyFill="1" applyBorder="1" applyAlignment="1">
      <alignment horizontal="left" vertical="center" wrapText="1"/>
    </xf>
    <xf numFmtId="0" fontId="15" fillId="3" borderId="71" xfId="0" applyFont="1" applyFill="1" applyBorder="1" applyAlignment="1">
      <alignment horizontal="left" vertical="center"/>
    </xf>
    <xf numFmtId="4" fontId="22" fillId="3" borderId="79" xfId="0" applyNumberFormat="1" applyFont="1" applyFill="1" applyBorder="1" applyAlignment="1">
      <alignment horizontal="right" vertical="center"/>
    </xf>
    <xf numFmtId="4" fontId="33" fillId="3" borderId="71" xfId="0" applyNumberFormat="1" applyFont="1" applyFill="1" applyBorder="1" applyAlignment="1">
      <alignment horizontal="left" vertical="center"/>
    </xf>
    <xf numFmtId="0" fontId="15" fillId="3" borderId="71" xfId="0" applyFont="1" applyFill="1" applyBorder="1" applyAlignment="1">
      <alignment horizontal="center" vertical="center"/>
    </xf>
    <xf numFmtId="0" fontId="15" fillId="3" borderId="73" xfId="0" applyFont="1" applyFill="1" applyBorder="1" applyAlignment="1">
      <alignment horizontal="center" vertical="center"/>
    </xf>
    <xf numFmtId="4" fontId="22" fillId="3" borderId="74" xfId="0" applyNumberFormat="1" applyFont="1" applyFill="1" applyBorder="1" applyAlignment="1">
      <alignment horizontal="right" vertical="center"/>
    </xf>
    <xf numFmtId="4" fontId="22" fillId="3" borderId="75" xfId="0" applyNumberFormat="1" applyFont="1" applyFill="1" applyBorder="1" applyAlignment="1">
      <alignment horizontal="right" vertical="center"/>
    </xf>
    <xf numFmtId="4" fontId="22" fillId="3" borderId="68" xfId="0" applyNumberFormat="1" applyFont="1" applyFill="1" applyBorder="1" applyAlignment="1">
      <alignment horizontal="right" vertical="center"/>
    </xf>
    <xf numFmtId="10" fontId="22" fillId="3" borderId="74" xfId="0" applyNumberFormat="1" applyFont="1" applyFill="1" applyBorder="1" applyAlignment="1">
      <alignment horizontal="center" vertical="center"/>
    </xf>
    <xf numFmtId="0" fontId="15" fillId="3" borderId="74" xfId="0" applyFont="1" applyFill="1" applyBorder="1" applyAlignment="1">
      <alignment horizontal="center" vertical="center"/>
    </xf>
    <xf numFmtId="4" fontId="32" fillId="0" borderId="1" xfId="0" applyNumberFormat="1" applyFont="1" applyFill="1" applyBorder="1" applyAlignment="1">
      <alignment horizontal="right" vertical="center"/>
    </xf>
    <xf numFmtId="4" fontId="74" fillId="0" borderId="0" xfId="0" applyNumberFormat="1" applyFont="1" applyFill="1" applyBorder="1" applyAlignment="1">
      <alignment vertical="center" wrapText="1"/>
    </xf>
    <xf numFmtId="4" fontId="78" fillId="0" borderId="4" xfId="0" applyNumberFormat="1" applyFont="1" applyFill="1" applyBorder="1" applyAlignment="1">
      <alignment horizontal="right" vertical="center"/>
    </xf>
    <xf numFmtId="4" fontId="73" fillId="5" borderId="76" xfId="0" applyNumberFormat="1" applyFont="1" applyFill="1" applyBorder="1" applyAlignment="1">
      <alignment horizontal="center" vertical="center"/>
    </xf>
    <xf numFmtId="0" fontId="26" fillId="0" borderId="0" xfId="0" applyFont="1" applyFill="1"/>
    <xf numFmtId="4" fontId="73" fillId="4" borderId="57" xfId="0" applyNumberFormat="1" applyFont="1" applyFill="1" applyBorder="1" applyAlignment="1">
      <alignment horizontal="right" vertical="center"/>
    </xf>
    <xf numFmtId="0" fontId="72" fillId="5" borderId="69" xfId="0" applyFont="1" applyFill="1" applyBorder="1" applyAlignment="1">
      <alignment horizontal="center" vertical="center" wrapText="1"/>
    </xf>
    <xf numFmtId="4" fontId="74" fillId="0" borderId="11" xfId="0" applyNumberFormat="1" applyFont="1" applyFill="1" applyBorder="1" applyAlignment="1">
      <alignment horizontal="right" vertical="center"/>
    </xf>
    <xf numFmtId="4" fontId="74" fillId="3" borderId="28" xfId="0" applyNumberFormat="1" applyFont="1" applyFill="1" applyBorder="1" applyAlignment="1">
      <alignment horizontal="right" vertical="center"/>
    </xf>
    <xf numFmtId="4" fontId="74" fillId="7" borderId="28" xfId="0" applyNumberFormat="1" applyFont="1" applyFill="1" applyBorder="1" applyAlignment="1">
      <alignment horizontal="right" vertical="center"/>
    </xf>
    <xf numFmtId="4" fontId="73" fillId="0" borderId="7" xfId="0" applyNumberFormat="1" applyFont="1" applyBorder="1" applyAlignment="1">
      <alignment horizontal="right" vertical="center"/>
    </xf>
    <xf numFmtId="10" fontId="74" fillId="4" borderId="18" xfId="0" applyNumberFormat="1" applyFont="1" applyFill="1" applyBorder="1" applyAlignment="1">
      <alignment horizontal="center" vertical="center"/>
    </xf>
    <xf numFmtId="10" fontId="74" fillId="5" borderId="48" xfId="0" applyNumberFormat="1" applyFont="1" applyFill="1" applyBorder="1" applyAlignment="1">
      <alignment horizontal="center" vertical="center"/>
    </xf>
    <xf numFmtId="10" fontId="74" fillId="5" borderId="18" xfId="0" applyNumberFormat="1" applyFont="1" applyFill="1" applyBorder="1" applyAlignment="1">
      <alignment horizontal="center" vertical="center"/>
    </xf>
    <xf numFmtId="0" fontId="74" fillId="0" borderId="14" xfId="0" applyFont="1" applyFill="1" applyBorder="1" applyAlignment="1">
      <alignment horizontal="left" vertical="center" wrapText="1"/>
    </xf>
    <xf numFmtId="4" fontId="74" fillId="0" borderId="31" xfId="0" applyNumberFormat="1" applyFont="1" applyFill="1" applyBorder="1" applyAlignment="1">
      <alignment horizontal="right" vertical="center" wrapText="1"/>
    </xf>
    <xf numFmtId="4" fontId="73" fillId="5" borderId="61" xfId="0" applyNumberFormat="1" applyFont="1" applyFill="1" applyBorder="1" applyAlignment="1">
      <alignment horizontal="right" vertical="center"/>
    </xf>
    <xf numFmtId="4" fontId="73" fillId="5" borderId="62" xfId="0" applyNumberFormat="1" applyFont="1" applyFill="1" applyBorder="1" applyAlignment="1">
      <alignment horizontal="right" vertical="center"/>
    </xf>
    <xf numFmtId="4" fontId="75" fillId="0" borderId="80" xfId="0" applyNumberFormat="1" applyFont="1" applyFill="1" applyBorder="1" applyAlignment="1">
      <alignment horizontal="right" vertical="center"/>
    </xf>
    <xf numFmtId="4" fontId="73" fillId="4" borderId="80" xfId="0" applyNumberFormat="1" applyFont="1" applyFill="1" applyBorder="1" applyAlignment="1">
      <alignment horizontal="right" vertical="center"/>
    </xf>
    <xf numFmtId="4" fontId="73" fillId="9" borderId="2" xfId="0" applyNumberFormat="1" applyFont="1" applyFill="1" applyBorder="1" applyAlignment="1">
      <alignment horizontal="right" vertical="center"/>
    </xf>
    <xf numFmtId="4" fontId="75" fillId="9" borderId="77" xfId="0" applyNumberFormat="1" applyFont="1" applyFill="1" applyBorder="1" applyAlignment="1">
      <alignment horizontal="right"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4" fontId="15" fillId="0" borderId="3" xfId="0" applyNumberFormat="1" applyFont="1" applyFill="1" applyBorder="1" applyAlignment="1">
      <alignment horizontal="right" vertical="center"/>
    </xf>
    <xf numFmtId="4" fontId="15" fillId="0" borderId="3" xfId="0" applyNumberFormat="1" applyFont="1" applyFill="1" applyBorder="1" applyAlignment="1">
      <alignment horizontal="center" vertical="center"/>
    </xf>
    <xf numFmtId="0" fontId="28" fillId="0" borderId="3" xfId="0" applyFont="1" applyFill="1" applyBorder="1" applyAlignment="1">
      <alignment horizontal="center" vertical="center" wrapText="1"/>
    </xf>
    <xf numFmtId="0" fontId="28" fillId="0" borderId="2" xfId="10" applyFont="1" applyBorder="1" applyAlignment="1">
      <alignment horizontal="left" vertical="center" wrapText="1"/>
    </xf>
    <xf numFmtId="4" fontId="32" fillId="0" borderId="28" xfId="0" applyNumberFormat="1" applyFont="1" applyFill="1" applyBorder="1" applyAlignment="1">
      <alignment horizontal="right" vertical="center" wrapText="1"/>
    </xf>
    <xf numFmtId="0" fontId="28" fillId="0" borderId="17" xfId="0" applyFont="1" applyBorder="1" applyAlignment="1">
      <alignment vertical="center" wrapText="1"/>
    </xf>
    <xf numFmtId="4" fontId="73" fillId="0" borderId="1" xfId="0" applyNumberFormat="1" applyFont="1" applyFill="1" applyBorder="1" applyAlignment="1">
      <alignment horizontal="right" vertical="center"/>
    </xf>
    <xf numFmtId="4" fontId="75" fillId="7" borderId="1" xfId="0" applyNumberFormat="1" applyFont="1" applyFill="1" applyBorder="1" applyAlignment="1">
      <alignment horizontal="right" vertical="center"/>
    </xf>
    <xf numFmtId="4" fontId="73" fillId="0" borderId="31" xfId="0" applyNumberFormat="1" applyFont="1" applyFill="1" applyBorder="1" applyAlignment="1">
      <alignment horizontal="right" vertical="center"/>
    </xf>
    <xf numFmtId="4" fontId="73" fillId="0" borderId="63" xfId="0" applyNumberFormat="1" applyFont="1" applyFill="1" applyBorder="1" applyAlignment="1">
      <alignment horizontal="right" vertical="center"/>
    </xf>
    <xf numFmtId="10" fontId="73" fillId="0" borderId="56" xfId="0" applyNumberFormat="1" applyFont="1" applyFill="1" applyBorder="1" applyAlignment="1">
      <alignment horizontal="center" vertical="center"/>
    </xf>
    <xf numFmtId="10" fontId="73" fillId="0" borderId="17" xfId="0" applyNumberFormat="1" applyFont="1" applyFill="1" applyBorder="1" applyAlignment="1">
      <alignment horizontal="center" vertical="center"/>
    </xf>
    <xf numFmtId="4" fontId="28" fillId="2" borderId="63"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31" xfId="0" applyFont="1" applyFill="1" applyBorder="1" applyAlignment="1">
      <alignment vertical="center" wrapText="1"/>
    </xf>
    <xf numFmtId="0" fontId="11" fillId="0" borderId="46" xfId="0" applyFont="1" applyFill="1" applyBorder="1" applyAlignment="1">
      <alignment vertical="center" wrapText="1"/>
    </xf>
    <xf numFmtId="0" fontId="10" fillId="0" borderId="31" xfId="0" applyFont="1" applyFill="1" applyBorder="1" applyAlignment="1">
      <alignment vertical="center" wrapText="1"/>
    </xf>
    <xf numFmtId="0" fontId="9" fillId="0" borderId="17"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7"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4" fillId="2" borderId="1" xfId="0" applyFont="1" applyFill="1" applyBorder="1" applyAlignment="1">
      <alignment horizontal="left" vertical="center" wrapText="1"/>
    </xf>
    <xf numFmtId="0" fontId="4" fillId="0" borderId="3" xfId="10" applyFont="1" applyFill="1" applyBorder="1" applyAlignment="1">
      <alignment vertical="center" wrapText="1"/>
    </xf>
    <xf numFmtId="164" fontId="4" fillId="0" borderId="3" xfId="0" applyNumberFormat="1" applyFont="1" applyFill="1" applyBorder="1" applyAlignment="1">
      <alignment vertical="center" wrapText="1"/>
    </xf>
    <xf numFmtId="0" fontId="4" fillId="2"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4" fontId="15" fillId="2" borderId="43" xfId="0" applyNumberFormat="1" applyFont="1" applyFill="1" applyBorder="1" applyAlignment="1">
      <alignment horizontal="right" vertical="center"/>
    </xf>
    <xf numFmtId="0" fontId="3" fillId="0" borderId="31" xfId="0" applyFont="1" applyFill="1" applyBorder="1" applyAlignment="1">
      <alignment vertical="center" wrapText="1"/>
    </xf>
    <xf numFmtId="0" fontId="2" fillId="0" borderId="31" xfId="0" applyFont="1" applyFill="1" applyBorder="1" applyAlignment="1">
      <alignment vertical="center" wrapText="1"/>
    </xf>
    <xf numFmtId="0" fontId="60" fillId="0" borderId="0" xfId="0" applyFont="1" applyAlignment="1">
      <alignment horizontal="center" vertical="center"/>
    </xf>
    <xf numFmtId="0" fontId="42" fillId="0" borderId="0" xfId="0" applyFont="1" applyAlignment="1">
      <alignment horizontal="left" vertical="center" wrapText="1"/>
    </xf>
    <xf numFmtId="0" fontId="42" fillId="8" borderId="0" xfId="0" applyFont="1" applyFill="1" applyAlignment="1">
      <alignment horizontal="left" vertical="center" wrapText="1"/>
    </xf>
    <xf numFmtId="10" fontId="22" fillId="3" borderId="45" xfId="0" applyNumberFormat="1" applyFont="1" applyFill="1" applyBorder="1" applyAlignment="1">
      <alignment horizontal="center" vertical="center"/>
    </xf>
    <xf numFmtId="10" fontId="22" fillId="3" borderId="26" xfId="0" applyNumberFormat="1" applyFont="1" applyFill="1" applyBorder="1" applyAlignment="1">
      <alignment horizontal="center" vertical="center"/>
    </xf>
    <xf numFmtId="0" fontId="22" fillId="0" borderId="48" xfId="0" applyFont="1" applyBorder="1" applyAlignment="1">
      <alignment horizontal="center" vertical="center"/>
    </xf>
    <xf numFmtId="0" fontId="22" fillId="0" borderId="64" xfId="0" applyFont="1" applyBorder="1" applyAlignment="1">
      <alignment horizontal="center" vertical="center"/>
    </xf>
    <xf numFmtId="0" fontId="34" fillId="5" borderId="28" xfId="0" applyFont="1" applyFill="1" applyBorder="1" applyAlignment="1">
      <alignment horizontal="left" vertical="center" wrapText="1"/>
    </xf>
    <xf numFmtId="0" fontId="22" fillId="0" borderId="61" xfId="0" applyFont="1" applyBorder="1" applyAlignment="1">
      <alignment horizontal="center" vertical="center"/>
    </xf>
    <xf numFmtId="0" fontId="34" fillId="5" borderId="65" xfId="0" applyFont="1" applyFill="1" applyBorder="1" applyAlignment="1">
      <alignment horizontal="left" vertical="center" wrapText="1"/>
    </xf>
    <xf numFmtId="0" fontId="34" fillId="5" borderId="66" xfId="0" applyFont="1" applyFill="1" applyBorder="1" applyAlignment="1">
      <alignment horizontal="left" vertical="center" wrapText="1"/>
    </xf>
    <xf numFmtId="0" fontId="34" fillId="5" borderId="58" xfId="0" applyFont="1" applyFill="1" applyBorder="1" applyAlignment="1">
      <alignment horizontal="left" vertical="center" wrapText="1"/>
    </xf>
    <xf numFmtId="0" fontId="34" fillId="5" borderId="54" xfId="0" applyFont="1" applyFill="1" applyBorder="1" applyAlignment="1">
      <alignment horizontal="left" vertical="center" wrapText="1"/>
    </xf>
    <xf numFmtId="0" fontId="34" fillId="5" borderId="57" xfId="0" applyFont="1" applyFill="1" applyBorder="1" applyAlignment="1">
      <alignment horizontal="left" vertical="center" wrapText="1"/>
    </xf>
    <xf numFmtId="0" fontId="34" fillId="5" borderId="55" xfId="0" applyFont="1" applyFill="1" applyBorder="1" applyAlignment="1">
      <alignment horizontal="left" vertical="center" wrapText="1"/>
    </xf>
    <xf numFmtId="4" fontId="22" fillId="3" borderId="22" xfId="0" applyNumberFormat="1" applyFont="1" applyFill="1" applyBorder="1" applyAlignment="1">
      <alignment horizontal="center" vertical="center" wrapText="1"/>
    </xf>
    <xf numFmtId="4" fontId="22" fillId="3" borderId="25" xfId="0" applyNumberFormat="1" applyFont="1" applyFill="1" applyBorder="1" applyAlignment="1">
      <alignment horizontal="center" vertical="center" wrapText="1"/>
    </xf>
    <xf numFmtId="4" fontId="17" fillId="3" borderId="44" xfId="0" applyNumberFormat="1" applyFont="1" applyFill="1" applyBorder="1" applyAlignment="1">
      <alignment horizontal="center" vertical="center"/>
    </xf>
    <xf numFmtId="4" fontId="17" fillId="3" borderId="29" xfId="0" applyNumberFormat="1" applyFont="1" applyFill="1" applyBorder="1" applyAlignment="1">
      <alignment horizontal="center" vertical="center"/>
    </xf>
    <xf numFmtId="4" fontId="22" fillId="3" borderId="53" xfId="0" applyNumberFormat="1" applyFont="1" applyFill="1" applyBorder="1" applyAlignment="1">
      <alignment horizontal="center" vertical="center"/>
    </xf>
    <xf numFmtId="4" fontId="22" fillId="3" borderId="60" xfId="0" applyNumberFormat="1" applyFont="1" applyFill="1" applyBorder="1" applyAlignment="1">
      <alignment horizontal="center" vertical="center"/>
    </xf>
    <xf numFmtId="4" fontId="17" fillId="3" borderId="45" xfId="0" applyNumberFormat="1" applyFont="1" applyFill="1" applyBorder="1" applyAlignment="1">
      <alignment horizontal="center" vertical="center"/>
    </xf>
    <xf numFmtId="4" fontId="17" fillId="3" borderId="26" xfId="0" applyNumberFormat="1" applyFont="1" applyFill="1" applyBorder="1" applyAlignment="1">
      <alignment horizontal="center" vertical="center"/>
    </xf>
    <xf numFmtId="0" fontId="34" fillId="0" borderId="17"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62" fillId="0" borderId="19" xfId="0" applyFont="1" applyFill="1" applyBorder="1" applyAlignment="1">
      <alignment horizontal="center" vertical="center" wrapText="1"/>
    </xf>
    <xf numFmtId="0" fontId="62" fillId="0" borderId="8" xfId="0" applyFont="1" applyFill="1" applyBorder="1" applyAlignment="1">
      <alignment horizontal="center" vertical="center" wrapText="1"/>
    </xf>
    <xf numFmtId="0" fontId="22" fillId="4" borderId="18"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3" borderId="19"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5" borderId="25"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0" borderId="38"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4" fontId="17" fillId="3" borderId="63" xfId="0" applyNumberFormat="1" applyFont="1" applyFill="1" applyBorder="1" applyAlignment="1">
      <alignment horizontal="center" vertical="center"/>
    </xf>
    <xf numFmtId="4" fontId="17" fillId="3" borderId="12" xfId="0" applyNumberFormat="1" applyFont="1" applyFill="1" applyBorder="1" applyAlignment="1">
      <alignment horizontal="center" vertical="center"/>
    </xf>
    <xf numFmtId="0" fontId="62" fillId="2" borderId="17"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22" fillId="4" borderId="17"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4" fillId="5" borderId="56" xfId="0" applyFont="1" applyFill="1" applyBorder="1" applyAlignment="1">
      <alignment horizontal="left" vertical="center" wrapText="1"/>
    </xf>
    <xf numFmtId="0" fontId="34" fillId="5" borderId="17"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34" fillId="5" borderId="17" xfId="0" applyFont="1" applyFill="1" applyBorder="1" applyAlignment="1">
      <alignment horizontal="left" vertical="center" wrapText="1"/>
    </xf>
    <xf numFmtId="0" fontId="22" fillId="3" borderId="17"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22" fillId="7" borderId="47" xfId="0" applyFont="1" applyFill="1" applyBorder="1" applyAlignment="1">
      <alignment horizontal="left" vertical="center" wrapText="1"/>
    </xf>
    <xf numFmtId="0" fontId="22" fillId="7" borderId="23" xfId="0" applyFont="1" applyFill="1" applyBorder="1" applyAlignment="1">
      <alignment horizontal="left" vertical="center" wrapText="1"/>
    </xf>
    <xf numFmtId="4" fontId="13" fillId="0" borderId="6" xfId="0" applyNumberFormat="1" applyFont="1" applyFill="1" applyBorder="1" applyAlignment="1">
      <alignment horizontal="left" vertical="center" wrapText="1"/>
    </xf>
    <xf numFmtId="4" fontId="13" fillId="0" borderId="52" xfId="0" applyNumberFormat="1" applyFont="1" applyFill="1" applyBorder="1" applyAlignment="1">
      <alignment horizontal="left" vertical="center" wrapText="1"/>
    </xf>
    <xf numFmtId="4" fontId="13" fillId="0" borderId="24" xfId="0" applyNumberFormat="1" applyFont="1" applyFill="1" applyBorder="1" applyAlignment="1">
      <alignment horizontal="left" vertical="center" wrapText="1"/>
    </xf>
    <xf numFmtId="4" fontId="13" fillId="0" borderId="54" xfId="0" applyNumberFormat="1" applyFont="1" applyFill="1" applyBorder="1" applyAlignment="1">
      <alignment horizontal="left" vertical="center" wrapText="1"/>
    </xf>
    <xf numFmtId="4" fontId="13" fillId="0" borderId="9" xfId="0" applyNumberFormat="1" applyFont="1" applyFill="1" applyBorder="1" applyAlignment="1">
      <alignment horizontal="left" vertical="center" wrapText="1"/>
    </xf>
    <xf numFmtId="4" fontId="13" fillId="0" borderId="59" xfId="0" applyNumberFormat="1" applyFont="1" applyFill="1" applyBorder="1" applyAlignment="1">
      <alignment horizontal="left" vertical="center" wrapText="1"/>
    </xf>
    <xf numFmtId="0" fontId="73" fillId="0" borderId="6" xfId="0" applyFont="1" applyFill="1" applyBorder="1" applyAlignment="1">
      <alignment horizontal="left" vertical="center" wrapText="1"/>
    </xf>
    <xf numFmtId="0" fontId="73" fillId="0" borderId="4" xfId="0" applyFont="1" applyFill="1" applyBorder="1" applyAlignment="1">
      <alignment horizontal="left" vertical="center" wrapText="1"/>
    </xf>
    <xf numFmtId="0" fontId="60" fillId="0" borderId="0" xfId="0" applyFont="1" applyAlignment="1">
      <alignment horizontal="center" wrapText="1"/>
    </xf>
    <xf numFmtId="0" fontId="71" fillId="5" borderId="1" xfId="0" applyFont="1" applyFill="1" applyBorder="1" applyAlignment="1">
      <alignment horizontal="left" vertical="center" wrapText="1"/>
    </xf>
    <xf numFmtId="0" fontId="71" fillId="5" borderId="2" xfId="0" applyFont="1" applyFill="1" applyBorder="1" applyAlignment="1">
      <alignment horizontal="left" vertical="center" wrapText="1"/>
    </xf>
    <xf numFmtId="0" fontId="71" fillId="5" borderId="53" xfId="0" applyFont="1" applyFill="1" applyBorder="1" applyAlignment="1">
      <alignment horizontal="left" vertical="center" wrapText="1"/>
    </xf>
    <xf numFmtId="0" fontId="71" fillId="5" borderId="43" xfId="0" applyFont="1" applyFill="1" applyBorder="1" applyAlignment="1">
      <alignment horizontal="left" vertical="center" wrapText="1"/>
    </xf>
    <xf numFmtId="0" fontId="71" fillId="5" borderId="31" xfId="0" applyFont="1" applyFill="1" applyBorder="1" applyAlignment="1">
      <alignment horizontal="left" vertical="center" wrapText="1"/>
    </xf>
    <xf numFmtId="0" fontId="71" fillId="5" borderId="56" xfId="0" applyFont="1" applyFill="1" applyBorder="1" applyAlignment="1">
      <alignment horizontal="center" vertical="center" wrapText="1"/>
    </xf>
    <xf numFmtId="0" fontId="71" fillId="5" borderId="14" xfId="0" applyFont="1" applyFill="1" applyBorder="1" applyAlignment="1">
      <alignment horizontal="center" vertical="center" wrapText="1"/>
    </xf>
    <xf numFmtId="0" fontId="71" fillId="5" borderId="20" xfId="0" applyFont="1" applyFill="1" applyBorder="1" applyAlignment="1">
      <alignment horizontal="center" vertical="center" wrapText="1"/>
    </xf>
    <xf numFmtId="0" fontId="71" fillId="5" borderId="17" xfId="0" applyFont="1" applyFill="1" applyBorder="1" applyAlignment="1">
      <alignment horizontal="left" vertical="center" wrapText="1"/>
    </xf>
    <xf numFmtId="0" fontId="72" fillId="5" borderId="2" xfId="0" applyFont="1" applyFill="1" applyBorder="1" applyAlignment="1">
      <alignment horizontal="center" vertical="center" wrapText="1"/>
    </xf>
    <xf numFmtId="0" fontId="72" fillId="5" borderId="14" xfId="0" applyFont="1" applyFill="1" applyBorder="1" applyAlignment="1">
      <alignment horizontal="center" vertical="center" wrapText="1"/>
    </xf>
    <xf numFmtId="0" fontId="73" fillId="4" borderId="1" xfId="0" applyFont="1" applyFill="1" applyBorder="1" applyAlignment="1">
      <alignment horizontal="left" vertical="center" wrapText="1"/>
    </xf>
    <xf numFmtId="0" fontId="73" fillId="4" borderId="2" xfId="0" applyFont="1" applyFill="1" applyBorder="1" applyAlignment="1">
      <alignment horizontal="left" vertical="center" wrapText="1"/>
    </xf>
    <xf numFmtId="10" fontId="74" fillId="3" borderId="53" xfId="0" applyNumberFormat="1" applyFont="1" applyFill="1" applyBorder="1" applyAlignment="1">
      <alignment horizontal="center" vertical="center"/>
    </xf>
    <xf numFmtId="10" fontId="74" fillId="3" borderId="43" xfId="0" applyNumberFormat="1" applyFont="1" applyFill="1" applyBorder="1" applyAlignment="1">
      <alignment horizontal="center" vertical="center"/>
    </xf>
    <xf numFmtId="4" fontId="73" fillId="0" borderId="53" xfId="0" applyNumberFormat="1" applyFont="1" applyFill="1" applyBorder="1" applyAlignment="1">
      <alignment horizontal="right" vertical="center" wrapText="1"/>
    </xf>
    <xf numFmtId="4" fontId="73" fillId="0" borderId="43" xfId="0" applyNumberFormat="1" applyFont="1" applyFill="1" applyBorder="1" applyAlignment="1">
      <alignment horizontal="right" vertical="center" wrapText="1"/>
    </xf>
    <xf numFmtId="10" fontId="73" fillId="0" borderId="53" xfId="0" applyNumberFormat="1" applyFont="1" applyFill="1" applyBorder="1" applyAlignment="1">
      <alignment horizontal="center" vertical="center"/>
    </xf>
    <xf numFmtId="10" fontId="73" fillId="0" borderId="43" xfId="0" applyNumberFormat="1" applyFont="1" applyFill="1" applyBorder="1" applyAlignment="1">
      <alignment horizontal="center" vertical="center"/>
    </xf>
    <xf numFmtId="10" fontId="73" fillId="0" borderId="22" xfId="0" applyNumberFormat="1" applyFont="1" applyFill="1" applyBorder="1" applyAlignment="1">
      <alignment horizontal="center" vertical="center"/>
    </xf>
    <xf numFmtId="10" fontId="73" fillId="0" borderId="18" xfId="0" applyNumberFormat="1" applyFont="1" applyFill="1" applyBorder="1" applyAlignment="1">
      <alignment horizontal="center" vertical="center"/>
    </xf>
    <xf numFmtId="0" fontId="73" fillId="0" borderId="8" xfId="0" applyFont="1" applyBorder="1" applyAlignment="1">
      <alignment horizontal="left" vertical="center" wrapText="1"/>
    </xf>
    <xf numFmtId="0" fontId="73" fillId="0" borderId="16" xfId="0" applyFont="1" applyBorder="1" applyAlignment="1">
      <alignment horizontal="left" vertical="center" wrapText="1"/>
    </xf>
    <xf numFmtId="0" fontId="73" fillId="7" borderId="2" xfId="0" applyFont="1" applyFill="1" applyBorder="1" applyAlignment="1">
      <alignment horizontal="left" vertical="center" wrapText="1"/>
    </xf>
    <xf numFmtId="0" fontId="73" fillId="7" borderId="20" xfId="0" applyFont="1" applyFill="1" applyBorder="1" applyAlignment="1">
      <alignment horizontal="left" vertical="center" wrapText="1"/>
    </xf>
    <xf numFmtId="4" fontId="73" fillId="3" borderId="44" xfId="0" applyNumberFormat="1" applyFont="1" applyFill="1" applyBorder="1" applyAlignment="1">
      <alignment horizontal="right" vertical="center"/>
    </xf>
    <xf numFmtId="4" fontId="73" fillId="3" borderId="57" xfId="0" applyNumberFormat="1" applyFont="1" applyFill="1" applyBorder="1" applyAlignment="1">
      <alignment horizontal="right" vertical="center"/>
    </xf>
    <xf numFmtId="4" fontId="73" fillId="3" borderId="81" xfId="0" applyNumberFormat="1" applyFont="1" applyFill="1" applyBorder="1" applyAlignment="1">
      <alignment horizontal="right" vertical="center"/>
    </xf>
    <xf numFmtId="4" fontId="73" fillId="3" borderId="82" xfId="0" applyNumberFormat="1" applyFont="1" applyFill="1" applyBorder="1" applyAlignment="1">
      <alignment horizontal="right" vertical="center"/>
    </xf>
    <xf numFmtId="4" fontId="73" fillId="3" borderId="45" xfId="0" applyNumberFormat="1" applyFont="1" applyFill="1" applyBorder="1" applyAlignment="1">
      <alignment horizontal="right" vertical="center"/>
    </xf>
    <xf numFmtId="4" fontId="73" fillId="3" borderId="46" xfId="0" applyNumberFormat="1" applyFont="1" applyFill="1" applyBorder="1" applyAlignment="1">
      <alignment horizontal="right" vertical="center"/>
    </xf>
    <xf numFmtId="0" fontId="73" fillId="0" borderId="24" xfId="0" applyFont="1" applyFill="1" applyBorder="1" applyAlignment="1">
      <alignment horizontal="left" vertical="center" wrapText="1"/>
    </xf>
    <xf numFmtId="10" fontId="74" fillId="3" borderId="22" xfId="0" applyNumberFormat="1" applyFont="1" applyFill="1" applyBorder="1" applyAlignment="1">
      <alignment horizontal="center" vertical="center"/>
    </xf>
    <xf numFmtId="10" fontId="74" fillId="3" borderId="18" xfId="0" applyNumberFormat="1" applyFont="1" applyFill="1" applyBorder="1" applyAlignment="1">
      <alignment horizontal="center" vertical="center"/>
    </xf>
    <xf numFmtId="4" fontId="73" fillId="0" borderId="22" xfId="0" applyNumberFormat="1" applyFont="1" applyFill="1" applyBorder="1" applyAlignment="1">
      <alignment horizontal="right" vertical="center"/>
    </xf>
    <xf numFmtId="4" fontId="73" fillId="0" borderId="18" xfId="0" applyNumberFormat="1" applyFont="1" applyFill="1" applyBorder="1" applyAlignment="1">
      <alignment horizontal="right" vertical="center"/>
    </xf>
    <xf numFmtId="0" fontId="73" fillId="3" borderId="6" xfId="0" applyFont="1" applyFill="1" applyBorder="1" applyAlignment="1">
      <alignment horizontal="left" vertical="center" wrapText="1"/>
    </xf>
    <xf numFmtId="0" fontId="73" fillId="3" borderId="52" xfId="0" applyFont="1" applyFill="1" applyBorder="1" applyAlignment="1">
      <alignment horizontal="left" vertical="center" wrapText="1"/>
    </xf>
    <xf numFmtId="4" fontId="73" fillId="0" borderId="53" xfId="0" applyNumberFormat="1" applyFont="1" applyFill="1" applyBorder="1" applyAlignment="1">
      <alignment horizontal="right" vertical="center"/>
    </xf>
    <xf numFmtId="4" fontId="73" fillId="0" borderId="43" xfId="0" applyNumberFormat="1" applyFont="1" applyFill="1" applyBorder="1" applyAlignment="1">
      <alignment horizontal="right" vertical="center"/>
    </xf>
    <xf numFmtId="4" fontId="73" fillId="0" borderId="45" xfId="0" applyNumberFormat="1" applyFont="1" applyFill="1" applyBorder="1" applyAlignment="1">
      <alignment horizontal="right" vertical="center"/>
    </xf>
    <xf numFmtId="4" fontId="73" fillId="0" borderId="46" xfId="0" applyNumberFormat="1" applyFont="1" applyFill="1" applyBorder="1" applyAlignment="1">
      <alignment horizontal="right" vertical="center"/>
    </xf>
    <xf numFmtId="0" fontId="73" fillId="5" borderId="61" xfId="0" applyFont="1" applyFill="1" applyBorder="1" applyAlignment="1">
      <alignment horizontal="left" vertical="center" wrapText="1"/>
    </xf>
    <xf numFmtId="0" fontId="73" fillId="5" borderId="62" xfId="0" applyFont="1" applyFill="1" applyBorder="1" applyAlignment="1">
      <alignment horizontal="left" vertical="center" wrapText="1"/>
    </xf>
    <xf numFmtId="4" fontId="80" fillId="0" borderId="14" xfId="0" applyNumberFormat="1" applyFont="1" applyFill="1" applyBorder="1" applyAlignment="1">
      <alignment horizontal="left" vertical="center"/>
    </xf>
    <xf numFmtId="4" fontId="80" fillId="0" borderId="28" xfId="0" applyNumberFormat="1" applyFont="1" applyFill="1" applyBorder="1" applyAlignment="1">
      <alignment horizontal="left" vertical="center"/>
    </xf>
    <xf numFmtId="4" fontId="73" fillId="0" borderId="14" xfId="0" applyNumberFormat="1" applyFont="1" applyFill="1" applyBorder="1" applyAlignment="1">
      <alignment horizontal="left" vertical="center"/>
    </xf>
    <xf numFmtId="4" fontId="73" fillId="0" borderId="28" xfId="0" applyNumberFormat="1" applyFont="1" applyFill="1" applyBorder="1" applyAlignment="1">
      <alignment horizontal="left" vertical="center"/>
    </xf>
    <xf numFmtId="4" fontId="75" fillId="0" borderId="2" xfId="0" applyNumberFormat="1" applyFont="1" applyFill="1" applyBorder="1" applyAlignment="1">
      <alignment horizontal="left" vertical="center"/>
    </xf>
    <xf numFmtId="4" fontId="75" fillId="0" borderId="14" xfId="0" applyNumberFormat="1" applyFont="1" applyFill="1" applyBorder="1" applyAlignment="1">
      <alignment horizontal="left" vertical="center"/>
    </xf>
    <xf numFmtId="4" fontId="75" fillId="0" borderId="28" xfId="0" applyNumberFormat="1" applyFont="1" applyFill="1" applyBorder="1" applyAlignment="1">
      <alignment horizontal="left" vertical="center"/>
    </xf>
    <xf numFmtId="4" fontId="78" fillId="0" borderId="14" xfId="0" applyNumberFormat="1" applyFont="1" applyFill="1" applyBorder="1" applyAlignment="1">
      <alignment horizontal="left" vertical="center" wrapText="1"/>
    </xf>
    <xf numFmtId="4" fontId="78" fillId="0" borderId="28" xfId="0" applyNumberFormat="1" applyFont="1" applyFill="1" applyBorder="1" applyAlignment="1">
      <alignment horizontal="left" vertical="center" wrapText="1"/>
    </xf>
    <xf numFmtId="4" fontId="79" fillId="0" borderId="14" xfId="0" applyNumberFormat="1" applyFont="1" applyFill="1" applyBorder="1" applyAlignment="1">
      <alignment horizontal="left" vertical="center"/>
    </xf>
    <xf numFmtId="4" fontId="79" fillId="0" borderId="28" xfId="0" applyNumberFormat="1" applyFont="1" applyFill="1" applyBorder="1" applyAlignment="1">
      <alignment horizontal="left" vertical="center"/>
    </xf>
    <xf numFmtId="0" fontId="22" fillId="0" borderId="0" xfId="0" applyFont="1" applyFill="1" applyBorder="1" applyAlignment="1">
      <alignment horizontal="left" wrapText="1"/>
    </xf>
    <xf numFmtId="4" fontId="74" fillId="0" borderId="1" xfId="0" applyNumberFormat="1" applyFont="1" applyFill="1" applyBorder="1" applyAlignment="1">
      <alignment horizontal="left" vertical="center" wrapText="1"/>
    </xf>
    <xf numFmtId="4" fontId="74" fillId="0" borderId="28" xfId="0" applyNumberFormat="1" applyFont="1" applyFill="1" applyBorder="1" applyAlignment="1">
      <alignment horizontal="left" vertical="center" wrapText="1"/>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0" fontId="74" fillId="0" borderId="2" xfId="0" applyFont="1" applyBorder="1" applyAlignment="1">
      <alignment horizontal="left" vertical="top" wrapText="1"/>
    </xf>
    <xf numFmtId="0" fontId="74" fillId="0" borderId="14" xfId="0" applyFont="1" applyBorder="1" applyAlignment="1">
      <alignment horizontal="left" vertical="top" wrapText="1"/>
    </xf>
    <xf numFmtId="0" fontId="74" fillId="0" borderId="28" xfId="0" applyFont="1" applyBorder="1" applyAlignment="1">
      <alignment horizontal="left" vertical="top" wrapText="1"/>
    </xf>
    <xf numFmtId="0" fontId="73" fillId="5" borderId="2" xfId="0" applyFont="1" applyFill="1" applyBorder="1" applyAlignment="1">
      <alignment horizontal="left" vertical="center" wrapText="1"/>
    </xf>
    <xf numFmtId="0" fontId="73" fillId="5" borderId="14" xfId="0" applyFont="1" applyFill="1" applyBorder="1" applyAlignment="1">
      <alignment horizontal="left" vertical="center" wrapText="1"/>
    </xf>
    <xf numFmtId="0" fontId="73" fillId="5" borderId="28"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54" fillId="0" borderId="15"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55"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21"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21"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5" fillId="2" borderId="45"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0" fillId="0" borderId="46" xfId="0" applyBorder="1" applyAlignment="1">
      <alignment horizontal="left" vertical="center" wrapText="1"/>
    </xf>
    <xf numFmtId="4" fontId="15" fillId="0" borderId="53" xfId="0" applyNumberFormat="1" applyFont="1" applyFill="1" applyBorder="1" applyAlignment="1">
      <alignment horizontal="right" vertical="center" wrapText="1"/>
    </xf>
    <xf numFmtId="4" fontId="15" fillId="0" borderId="43"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21" xfId="0" applyFill="1" applyBorder="1" applyAlignment="1">
      <alignment horizontal="left" vertical="center" wrapText="1"/>
    </xf>
    <xf numFmtId="0" fontId="0" fillId="2" borderId="5" xfId="0" applyFill="1" applyBorder="1" applyAlignment="1">
      <alignment horizontal="left" vertical="center" wrapText="1"/>
    </xf>
    <xf numFmtId="0" fontId="28" fillId="2" borderId="3"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0" fillId="0" borderId="21" xfId="0" applyBorder="1" applyAlignment="1">
      <alignment horizontal="left" vertical="center" wrapText="1"/>
    </xf>
    <xf numFmtId="0" fontId="4" fillId="2" borderId="3"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5" xfId="0" applyFont="1" applyFill="1" applyBorder="1" applyAlignment="1">
      <alignment horizontal="left" vertical="center" wrapText="1"/>
    </xf>
    <xf numFmtId="10" fontId="15" fillId="0" borderId="51" xfId="0" applyNumberFormat="1" applyFont="1" applyBorder="1" applyAlignment="1">
      <alignment horizontal="center" vertical="center"/>
    </xf>
    <xf numFmtId="10" fontId="15" fillId="0" borderId="43" xfId="0" applyNumberFormat="1" applyFont="1" applyBorder="1" applyAlignment="1">
      <alignment horizontal="center" vertical="center"/>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4" fontId="15" fillId="0" borderId="3" xfId="0" applyNumberFormat="1" applyFont="1" applyFill="1" applyBorder="1" applyAlignment="1">
      <alignment horizontal="right" vertical="center" wrapText="1"/>
    </xf>
    <xf numFmtId="4" fontId="15" fillId="0" borderId="5" xfId="0" applyNumberFormat="1" applyFont="1" applyFill="1" applyBorder="1" applyAlignment="1">
      <alignment horizontal="right"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10" fontId="15" fillId="0" borderId="53" xfId="0" applyNumberFormat="1" applyFont="1" applyBorder="1" applyAlignment="1">
      <alignment horizontal="center" vertical="center"/>
    </xf>
    <xf numFmtId="10" fontId="0" fillId="0" borderId="53" xfId="0" applyNumberFormat="1" applyBorder="1" applyAlignment="1">
      <alignment horizontal="center" vertical="center"/>
    </xf>
    <xf numFmtId="10" fontId="0" fillId="0" borderId="51" xfId="0" applyNumberFormat="1" applyBorder="1" applyAlignment="1">
      <alignment horizontal="center" vertical="center"/>
    </xf>
    <xf numFmtId="10" fontId="0" fillId="0" borderId="43" xfId="0" applyNumberFormat="1" applyBorder="1" applyAlignment="1">
      <alignment horizontal="center" vertical="center"/>
    </xf>
    <xf numFmtId="14" fontId="28" fillId="0" borderId="22" xfId="0" applyNumberFormat="1" applyFont="1" applyFill="1" applyBorder="1" applyAlignment="1">
      <alignment horizontal="left" vertical="center" wrapText="1"/>
    </xf>
    <xf numFmtId="14" fontId="28" fillId="0" borderId="18" xfId="0" applyNumberFormat="1"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0" borderId="21" xfId="0" applyFont="1" applyFill="1" applyBorder="1" applyAlignment="1">
      <alignment horizontal="center" vertical="center" wrapText="1"/>
    </xf>
    <xf numFmtId="0" fontId="15" fillId="0" borderId="21" xfId="0" applyFont="1" applyFill="1" applyBorder="1" applyAlignment="1">
      <alignment horizontal="left" vertical="center" wrapText="1"/>
    </xf>
    <xf numFmtId="4" fontId="15" fillId="0" borderId="21" xfId="0" applyNumberFormat="1" applyFont="1" applyFill="1" applyBorder="1" applyAlignment="1">
      <alignment horizontal="right" vertical="center" wrapText="1"/>
    </xf>
    <xf numFmtId="0" fontId="0" fillId="0" borderId="45" xfId="0" applyBorder="1" applyAlignment="1">
      <alignment horizontal="left" vertical="center" wrapText="1"/>
    </xf>
    <xf numFmtId="4" fontId="15" fillId="0" borderId="53" xfId="0" applyNumberFormat="1" applyFont="1" applyBorder="1" applyAlignment="1">
      <alignment horizontal="right" vertical="center"/>
    </xf>
    <xf numFmtId="4" fontId="15" fillId="0" borderId="43" xfId="0" applyNumberFormat="1" applyFont="1" applyBorder="1" applyAlignment="1">
      <alignment horizontal="right" vertical="center"/>
    </xf>
    <xf numFmtId="0" fontId="28" fillId="0" borderId="22" xfId="0" applyFont="1" applyBorder="1" applyAlignment="1">
      <alignment horizontal="left" vertical="center" wrapText="1"/>
    </xf>
    <xf numFmtId="0" fontId="28" fillId="0" borderId="18" xfId="0" applyFont="1" applyBorder="1" applyAlignment="1">
      <alignment horizontal="left" vertical="center" wrapText="1"/>
    </xf>
    <xf numFmtId="0" fontId="37" fillId="0" borderId="3"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5" xfId="0" applyFont="1" applyFill="1" applyBorder="1" applyAlignment="1">
      <alignment horizontal="left" vertical="center" wrapText="1"/>
    </xf>
    <xf numFmtId="4" fontId="37" fillId="0" borderId="3" xfId="0" applyNumberFormat="1" applyFont="1" applyBorder="1" applyAlignment="1">
      <alignment horizontal="right" vertical="center"/>
    </xf>
    <xf numFmtId="4" fontId="37" fillId="0" borderId="21" xfId="0" applyNumberFormat="1" applyFont="1" applyBorder="1" applyAlignment="1">
      <alignment horizontal="right" vertical="center"/>
    </xf>
    <xf numFmtId="4" fontId="37" fillId="0" borderId="5" xfId="0" applyNumberFormat="1" applyFont="1" applyBorder="1" applyAlignment="1">
      <alignment horizontal="right" vertical="center"/>
    </xf>
    <xf numFmtId="4" fontId="28" fillId="0" borderId="3" xfId="0" applyNumberFormat="1" applyFont="1" applyBorder="1" applyAlignment="1">
      <alignment horizontal="center" vertical="center" wrapText="1"/>
    </xf>
    <xf numFmtId="4" fontId="28" fillId="0" borderId="21" xfId="0" applyNumberFormat="1" applyFont="1" applyBorder="1" applyAlignment="1">
      <alignment horizontal="center" vertical="center" wrapText="1"/>
    </xf>
    <xf numFmtId="4" fontId="28" fillId="0" borderId="5"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5" xfId="0" applyFont="1" applyBorder="1" applyAlignment="1">
      <alignment horizontal="center" vertical="center" wrapText="1"/>
    </xf>
    <xf numFmtId="4" fontId="15" fillId="2" borderId="53" xfId="0" applyNumberFormat="1" applyFont="1" applyFill="1" applyBorder="1" applyAlignment="1">
      <alignment horizontal="right" vertical="center"/>
    </xf>
    <xf numFmtId="4" fontId="15" fillId="2" borderId="43" xfId="0" applyNumberFormat="1" applyFont="1" applyFill="1" applyBorder="1" applyAlignment="1">
      <alignment horizontal="right" vertical="center"/>
    </xf>
    <xf numFmtId="4" fontId="32" fillId="2" borderId="22" xfId="0" applyNumberFormat="1" applyFont="1" applyFill="1" applyBorder="1" applyAlignment="1">
      <alignment horizontal="right" vertical="center"/>
    </xf>
    <xf numFmtId="4" fontId="32" fillId="2" borderId="18" xfId="0" applyNumberFormat="1" applyFont="1" applyFill="1" applyBorder="1" applyAlignment="1">
      <alignment horizontal="right" vertical="center"/>
    </xf>
    <xf numFmtId="4" fontId="15" fillId="0" borderId="45" xfId="0" applyNumberFormat="1" applyFont="1" applyBorder="1" applyAlignment="1">
      <alignment horizontal="right" vertical="center"/>
    </xf>
    <xf numFmtId="4" fontId="15" fillId="0" borderId="46" xfId="0" applyNumberFormat="1" applyFont="1" applyBorder="1" applyAlignment="1">
      <alignment horizontal="right" vertical="center"/>
    </xf>
    <xf numFmtId="0" fontId="15" fillId="2" borderId="46" xfId="0" applyFont="1" applyFill="1" applyBorder="1" applyAlignment="1">
      <alignment horizontal="left" vertical="center" wrapText="1"/>
    </xf>
    <xf numFmtId="4" fontId="15" fillId="0" borderId="3" xfId="0" applyNumberFormat="1" applyFont="1" applyFill="1" applyBorder="1" applyAlignment="1">
      <alignment horizontal="right" vertical="center"/>
    </xf>
    <xf numFmtId="4" fontId="15" fillId="0" borderId="5" xfId="0" applyNumberFormat="1" applyFont="1" applyFill="1" applyBorder="1" applyAlignment="1">
      <alignment horizontal="right" vertical="center"/>
    </xf>
    <xf numFmtId="4" fontId="15" fillId="0" borderId="3" xfId="0" applyNumberFormat="1" applyFont="1" applyFill="1" applyBorder="1" applyAlignment="1">
      <alignment horizontal="center" vertical="center"/>
    </xf>
    <xf numFmtId="4" fontId="15" fillId="0" borderId="5"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15" fillId="0" borderId="45" xfId="0" applyFont="1" applyFill="1" applyBorder="1" applyAlignment="1">
      <alignment horizontal="left" vertical="center" wrapText="1"/>
    </xf>
    <xf numFmtId="0" fontId="0" fillId="0" borderId="46" xfId="0" applyFill="1" applyBorder="1" applyAlignment="1">
      <alignment horizontal="left" vertical="center" wrapText="1"/>
    </xf>
    <xf numFmtId="0" fontId="22" fillId="4" borderId="5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34" fillId="4" borderId="53" xfId="0" applyFont="1" applyFill="1" applyBorder="1" applyAlignment="1">
      <alignment vertical="center" wrapText="1"/>
    </xf>
    <xf numFmtId="0" fontId="34" fillId="4" borderId="51" xfId="0" applyFont="1" applyFill="1" applyBorder="1" applyAlignment="1">
      <alignment vertical="center" wrapText="1"/>
    </xf>
    <xf numFmtId="0" fontId="34" fillId="4" borderId="53" xfId="0" applyFont="1" applyFill="1" applyBorder="1" applyAlignment="1">
      <alignment horizontal="left" vertical="center" wrapText="1"/>
    </xf>
    <xf numFmtId="0" fontId="34" fillId="4" borderId="43"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53" xfId="0" applyNumberFormat="1" applyFill="1" applyBorder="1" applyAlignment="1">
      <alignment horizontal="center" vertical="center" wrapText="1"/>
    </xf>
    <xf numFmtId="10" fontId="0" fillId="0" borderId="43" xfId="0" applyNumberFormat="1" applyFill="1" applyBorder="1" applyAlignment="1">
      <alignment horizontal="center" vertical="center" wrapText="1"/>
    </xf>
    <xf numFmtId="0" fontId="34" fillId="4" borderId="22" xfId="0" applyFont="1" applyFill="1" applyBorder="1" applyAlignment="1">
      <alignment vertical="center" wrapText="1"/>
    </xf>
    <xf numFmtId="0" fontId="34" fillId="4" borderId="49" xfId="0" applyFont="1" applyFill="1" applyBorder="1" applyAlignment="1">
      <alignment vertical="center" wrapText="1"/>
    </xf>
    <xf numFmtId="0" fontId="0" fillId="0" borderId="21" xfId="0" applyFill="1" applyBorder="1" applyAlignment="1">
      <alignment horizontal="left" vertical="center" wrapText="1"/>
    </xf>
    <xf numFmtId="0" fontId="15" fillId="0" borderId="3" xfId="9" applyFont="1" applyFill="1" applyBorder="1" applyAlignment="1">
      <alignment horizontal="left" vertical="center" wrapText="1"/>
    </xf>
    <xf numFmtId="0" fontId="15" fillId="0" borderId="21" xfId="9" applyFont="1" applyFill="1" applyBorder="1" applyAlignment="1">
      <alignment horizontal="left" vertical="center" wrapText="1"/>
    </xf>
    <xf numFmtId="0" fontId="34" fillId="4" borderId="1" xfId="0" applyFont="1" applyFill="1" applyBorder="1" applyAlignment="1">
      <alignment vertical="center" wrapText="1"/>
    </xf>
    <xf numFmtId="0" fontId="34" fillId="4" borderId="3" xfId="0" applyFont="1" applyFill="1" applyBorder="1" applyAlignment="1">
      <alignment vertical="center" wrapText="1"/>
    </xf>
    <xf numFmtId="0" fontId="0" fillId="0" borderId="5" xfId="0" applyBorder="1" applyAlignment="1">
      <alignment vertical="center" wrapText="1"/>
    </xf>
    <xf numFmtId="0" fontId="34" fillId="4" borderId="2" xfId="0" applyFont="1" applyFill="1" applyBorder="1" applyAlignment="1">
      <alignment vertical="center" wrapText="1"/>
    </xf>
    <xf numFmtId="0" fontId="34" fillId="4" borderId="6" xfId="0" applyFont="1" applyFill="1" applyBorder="1" applyAlignment="1">
      <alignment vertical="center" wrapText="1"/>
    </xf>
    <xf numFmtId="0" fontId="34" fillId="4" borderId="31" xfId="0" applyFont="1" applyFill="1" applyBorder="1" applyAlignment="1">
      <alignment vertical="center" wrapText="1"/>
    </xf>
    <xf numFmtId="0" fontId="34" fillId="4" borderId="3" xfId="0" applyFont="1" applyFill="1" applyBorder="1" applyAlignment="1">
      <alignment horizontal="center" vertical="center" textRotation="90" wrapText="1"/>
    </xf>
    <xf numFmtId="0" fontId="34" fillId="4" borderId="5" xfId="0" applyFont="1" applyFill="1" applyBorder="1" applyAlignment="1">
      <alignment horizontal="center" vertical="center" textRotation="90" wrapText="1"/>
    </xf>
    <xf numFmtId="0" fontId="43" fillId="4" borderId="1" xfId="0" applyFont="1" applyFill="1" applyBorder="1" applyAlignment="1">
      <alignment horizontal="left" vertical="center" wrapText="1"/>
    </xf>
    <xf numFmtId="0" fontId="43" fillId="4" borderId="3" xfId="0" applyFont="1" applyFill="1" applyBorder="1" applyAlignment="1">
      <alignment horizontal="left" vertical="center" wrapText="1"/>
    </xf>
    <xf numFmtId="0" fontId="15" fillId="0" borderId="21" xfId="0" applyFont="1" applyFill="1" applyBorder="1" applyAlignment="1">
      <alignment horizontal="left" vertical="center"/>
    </xf>
    <xf numFmtId="0" fontId="0" fillId="0" borderId="5" xfId="0" applyFill="1" applyBorder="1" applyAlignment="1">
      <alignment horizontal="left" vertical="center"/>
    </xf>
    <xf numFmtId="4" fontId="15" fillId="0" borderId="21"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21" xfId="0" applyFill="1" applyBorder="1" applyAlignment="1">
      <alignment horizontal="center" vertical="center"/>
    </xf>
    <xf numFmtId="0" fontId="0" fillId="0" borderId="5" xfId="0" applyFill="1" applyBorder="1" applyAlignment="1">
      <alignment horizontal="center" vertical="center"/>
    </xf>
    <xf numFmtId="0" fontId="15" fillId="0" borderId="50" xfId="0" applyFont="1" applyFill="1" applyBorder="1" applyAlignment="1">
      <alignment horizontal="left" vertical="center" wrapText="1"/>
    </xf>
    <xf numFmtId="0" fontId="15" fillId="0" borderId="46" xfId="0" applyFont="1" applyFill="1" applyBorder="1" applyAlignment="1">
      <alignment horizontal="left" vertical="center" wrapText="1"/>
    </xf>
    <xf numFmtId="10" fontId="15" fillId="0" borderId="53" xfId="0" applyNumberFormat="1" applyFont="1" applyFill="1" applyBorder="1" applyAlignment="1">
      <alignment horizontal="center" vertical="center"/>
    </xf>
    <xf numFmtId="10" fontId="15" fillId="0" borderId="51" xfId="0" applyNumberFormat="1" applyFont="1" applyFill="1" applyBorder="1" applyAlignment="1">
      <alignment horizontal="center" vertical="center"/>
    </xf>
    <xf numFmtId="10" fontId="15" fillId="0" borderId="43" xfId="0" applyNumberFormat="1" applyFont="1" applyFill="1" applyBorder="1" applyAlignment="1">
      <alignment horizontal="center" vertical="center"/>
    </xf>
    <xf numFmtId="0" fontId="54" fillId="0" borderId="14" xfId="0" applyFont="1" applyFill="1" applyBorder="1" applyAlignment="1">
      <alignment horizontal="left" vertical="center" wrapText="1"/>
    </xf>
    <xf numFmtId="0" fontId="54" fillId="0" borderId="20"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59" xfId="0" applyFont="1" applyFill="1" applyBorder="1" applyAlignment="1">
      <alignment horizontal="left" vertical="center" wrapText="1"/>
    </xf>
    <xf numFmtId="0" fontId="22" fillId="6" borderId="0" xfId="0" applyFont="1" applyFill="1" applyBorder="1" applyAlignment="1">
      <alignment horizontal="left" wrapText="1"/>
    </xf>
    <xf numFmtId="0" fontId="22" fillId="6" borderId="0" xfId="0" applyFont="1" applyFill="1" applyBorder="1" applyAlignment="1">
      <alignment horizontal="left"/>
    </xf>
    <xf numFmtId="4" fontId="28" fillId="0" borderId="3" xfId="0" applyNumberFormat="1" applyFont="1" applyFill="1" applyBorder="1" applyAlignment="1">
      <alignment horizontal="right" vertical="center"/>
    </xf>
    <xf numFmtId="4" fontId="28" fillId="0" borderId="5" xfId="0" applyNumberFormat="1" applyFont="1" applyFill="1" applyBorder="1" applyAlignment="1">
      <alignment horizontal="right" vertical="center"/>
    </xf>
    <xf numFmtId="4" fontId="28" fillId="0" borderId="3" xfId="0" applyNumberFormat="1" applyFont="1" applyFill="1" applyBorder="1" applyAlignment="1">
      <alignment horizontal="left" vertical="center" wrapText="1"/>
    </xf>
    <xf numFmtId="4" fontId="28" fillId="0" borderId="5" xfId="0" applyNumberFormat="1"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1" xfId="0" applyFont="1" applyFill="1" applyBorder="1" applyAlignment="1">
      <alignment horizontal="left" vertical="center" wrapText="1"/>
    </xf>
    <xf numFmtId="164" fontId="12" fillId="0" borderId="3" xfId="0" applyNumberFormat="1" applyFont="1" applyFill="1" applyBorder="1" applyAlignment="1">
      <alignment horizontal="right" vertical="center" wrapText="1"/>
    </xf>
    <xf numFmtId="164" fontId="12" fillId="0" borderId="21" xfId="0" applyNumberFormat="1" applyFont="1" applyFill="1" applyBorder="1" applyAlignment="1">
      <alignment horizontal="right" vertical="center" wrapText="1"/>
    </xf>
    <xf numFmtId="4" fontId="12" fillId="0" borderId="53" xfId="0" applyNumberFormat="1" applyFont="1" applyFill="1" applyBorder="1" applyAlignment="1">
      <alignment horizontal="right" vertical="center"/>
    </xf>
    <xf numFmtId="4" fontId="12" fillId="0" borderId="51" xfId="0" applyNumberFormat="1" applyFont="1" applyFill="1" applyBorder="1" applyAlignment="1">
      <alignment horizontal="right"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6" fillId="0" borderId="3" xfId="0" applyFont="1" applyFill="1" applyBorder="1" applyAlignment="1">
      <alignment horizontal="left" vertical="center" wrapText="1"/>
    </xf>
    <xf numFmtId="0" fontId="28" fillId="0" borderId="3" xfId="11" applyFont="1" applyBorder="1" applyAlignment="1">
      <alignment horizontal="left" vertical="center" wrapText="1"/>
    </xf>
    <xf numFmtId="0" fontId="28" fillId="0" borderId="5" xfId="11"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xf>
    <xf numFmtId="0" fontId="8" fillId="0" borderId="53" xfId="0" applyFont="1" applyBorder="1" applyAlignment="1">
      <alignment horizontal="left" vertical="center" wrapText="1"/>
    </xf>
    <xf numFmtId="0" fontId="15" fillId="0" borderId="43" xfId="0" applyFont="1" applyBorder="1" applyAlignment="1">
      <alignment horizontal="left" vertical="center" wrapText="1"/>
    </xf>
    <xf numFmtId="0" fontId="54" fillId="0" borderId="39" xfId="0" applyFont="1" applyFill="1" applyBorder="1" applyAlignment="1">
      <alignment horizontal="left" vertical="center" wrapText="1"/>
    </xf>
    <xf numFmtId="0" fontId="54" fillId="0" borderId="40" xfId="0" applyFont="1" applyFill="1" applyBorder="1" applyAlignment="1">
      <alignment horizontal="left" vertical="center" wrapText="1"/>
    </xf>
    <xf numFmtId="0" fontId="15" fillId="0" borderId="22"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37" fillId="0" borderId="21" xfId="11" applyFont="1" applyBorder="1" applyAlignment="1">
      <alignment horizontal="left" vertical="center" wrapText="1"/>
    </xf>
    <xf numFmtId="0" fontId="37" fillId="0" borderId="5" xfId="11" applyFont="1" applyBorder="1" applyAlignment="1">
      <alignment horizontal="left" vertical="center" wrapText="1"/>
    </xf>
    <xf numFmtId="0" fontId="15" fillId="0" borderId="3" xfId="0" applyFont="1" applyBorder="1" applyAlignment="1">
      <alignment horizontal="left" vertical="center" wrapText="1"/>
    </xf>
    <xf numFmtId="0" fontId="15" fillId="0" borderId="21" xfId="0" applyFont="1" applyBorder="1" applyAlignment="1">
      <alignment horizontal="left" vertical="center"/>
    </xf>
    <xf numFmtId="0" fontId="15" fillId="0" borderId="5" xfId="0" applyFont="1" applyBorder="1" applyAlignment="1">
      <alignment horizontal="left" vertical="center"/>
    </xf>
    <xf numFmtId="4" fontId="28" fillId="0" borderId="21" xfId="0" applyNumberFormat="1" applyFont="1" applyFill="1" applyBorder="1" applyAlignment="1">
      <alignment horizontal="right" vertical="center"/>
    </xf>
    <xf numFmtId="4" fontId="28" fillId="0" borderId="3" xfId="0" applyNumberFormat="1" applyFont="1" applyFill="1" applyBorder="1" applyAlignment="1">
      <alignment horizontal="left" vertical="center"/>
    </xf>
    <xf numFmtId="4" fontId="28" fillId="0" borderId="21" xfId="0" applyNumberFormat="1" applyFont="1" applyFill="1" applyBorder="1" applyAlignment="1">
      <alignment horizontal="left" vertical="center"/>
    </xf>
    <xf numFmtId="4" fontId="28" fillId="0" borderId="5" xfId="0" applyNumberFormat="1" applyFont="1" applyFill="1" applyBorder="1" applyAlignment="1">
      <alignment horizontal="left" vertical="center"/>
    </xf>
    <xf numFmtId="0" fontId="28" fillId="0" borderId="3"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0" borderId="25" xfId="0" applyFont="1" applyFill="1" applyBorder="1" applyAlignment="1">
      <alignment horizontal="center" vertical="center"/>
    </xf>
    <xf numFmtId="0" fontId="28" fillId="0" borderId="53"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0" fillId="0" borderId="51" xfId="0" applyBorder="1" applyAlignment="1">
      <alignment horizontal="center" vertical="center"/>
    </xf>
    <xf numFmtId="4" fontId="15" fillId="0" borderId="3" xfId="0" applyNumberFormat="1" applyFont="1" applyBorder="1" applyAlignment="1">
      <alignment horizontal="right" vertical="center"/>
    </xf>
    <xf numFmtId="4" fontId="15" fillId="0" borderId="5" xfId="0" applyNumberFormat="1" applyFont="1" applyBorder="1" applyAlignment="1">
      <alignment horizontal="right" vertical="center"/>
    </xf>
    <xf numFmtId="0" fontId="15" fillId="0" borderId="3" xfId="0" applyFont="1" applyFill="1" applyBorder="1" applyAlignment="1">
      <alignment horizontal="left" vertical="center"/>
    </xf>
    <xf numFmtId="0" fontId="15" fillId="0" borderId="5" xfId="0" applyFont="1" applyFill="1" applyBorder="1" applyAlignment="1">
      <alignment horizontal="left" vertical="center"/>
    </xf>
    <xf numFmtId="0" fontId="15" fillId="0" borderId="53" xfId="0" applyFont="1" applyFill="1" applyBorder="1" applyAlignment="1">
      <alignment horizontal="left" vertical="center" wrapText="1"/>
    </xf>
    <xf numFmtId="0" fontId="15" fillId="0" borderId="43" xfId="0" applyFont="1" applyFill="1" applyBorder="1" applyAlignment="1">
      <alignment horizontal="left" vertical="center" wrapText="1"/>
    </xf>
    <xf numFmtId="4" fontId="28" fillId="0" borderId="3" xfId="0" applyNumberFormat="1" applyFont="1" applyBorder="1" applyAlignment="1">
      <alignment horizontal="left" vertical="center"/>
    </xf>
    <xf numFmtId="4" fontId="28" fillId="0" borderId="5" xfId="0" applyNumberFormat="1" applyFont="1" applyBorder="1" applyAlignment="1">
      <alignment horizontal="left" vertical="center"/>
    </xf>
    <xf numFmtId="0" fontId="28" fillId="0" borderId="5" xfId="0" applyFont="1" applyBorder="1" applyAlignment="1">
      <alignment horizontal="left" vertical="center" wrapText="1"/>
    </xf>
    <xf numFmtId="4" fontId="28" fillId="0" borderId="53" xfId="0" applyNumberFormat="1" applyFont="1" applyFill="1" applyBorder="1" applyAlignment="1">
      <alignment horizontal="right" vertical="center" wrapText="1"/>
    </xf>
    <xf numFmtId="4" fontId="28" fillId="0" borderId="51"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4" fontId="15" fillId="0" borderId="51" xfId="0" applyNumberFormat="1" applyFont="1" applyFill="1" applyBorder="1" applyAlignment="1">
      <alignment horizontal="right" vertical="center" wrapText="1"/>
    </xf>
    <xf numFmtId="0" fontId="28" fillId="0" borderId="43" xfId="0" applyFont="1" applyFill="1" applyBorder="1" applyAlignment="1">
      <alignment horizontal="left" vertical="center" wrapText="1"/>
    </xf>
    <xf numFmtId="0" fontId="15" fillId="0" borderId="49"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 xfId="0" applyFont="1" applyFill="1" applyBorder="1" applyAlignment="1">
      <alignment horizontal="center" vertical="center"/>
    </xf>
    <xf numFmtId="0" fontId="28" fillId="0" borderId="21" xfId="11" applyFont="1" applyBorder="1" applyAlignment="1">
      <alignment horizontal="left" vertical="center" wrapText="1"/>
    </xf>
    <xf numFmtId="0" fontId="15" fillId="0" borderId="3" xfId="11" applyFont="1" applyBorder="1" applyAlignment="1">
      <alignment horizontal="left" vertical="center" wrapText="1"/>
    </xf>
    <xf numFmtId="0" fontId="15" fillId="0" borderId="5" xfId="11" applyFont="1" applyBorder="1" applyAlignment="1">
      <alignment horizontal="left" vertical="center" wrapText="1"/>
    </xf>
    <xf numFmtId="0" fontId="28" fillId="0" borderId="21" xfId="0" applyFont="1" applyFill="1" applyBorder="1" applyAlignment="1">
      <alignment horizontal="left" vertical="center" wrapText="1"/>
    </xf>
    <xf numFmtId="4" fontId="52" fillId="0" borderId="22" xfId="0" applyNumberFormat="1" applyFont="1" applyFill="1" applyBorder="1" applyAlignment="1">
      <alignment horizontal="right" vertical="center"/>
    </xf>
    <xf numFmtId="4" fontId="52" fillId="0" borderId="18" xfId="0" applyNumberFormat="1" applyFont="1" applyFill="1" applyBorder="1" applyAlignment="1">
      <alignment horizontal="right" vertical="center"/>
    </xf>
    <xf numFmtId="4" fontId="15" fillId="0" borderId="53" xfId="0" applyNumberFormat="1" applyFont="1" applyFill="1" applyBorder="1" applyAlignment="1">
      <alignment horizontal="right" vertical="center"/>
    </xf>
    <xf numFmtId="4" fontId="15" fillId="0" borderId="51" xfId="0" applyNumberFormat="1" applyFont="1" applyFill="1" applyBorder="1" applyAlignment="1">
      <alignment horizontal="right" vertical="center"/>
    </xf>
    <xf numFmtId="4" fontId="15" fillId="0" borderId="43" xfId="0" applyNumberFormat="1" applyFont="1" applyFill="1" applyBorder="1" applyAlignment="1">
      <alignment horizontal="right" vertical="center"/>
    </xf>
    <xf numFmtId="4" fontId="15" fillId="0" borderId="45" xfId="0" applyNumberFormat="1" applyFont="1" applyFill="1" applyBorder="1" applyAlignment="1">
      <alignment horizontal="right" vertical="center"/>
    </xf>
    <xf numFmtId="4" fontId="15" fillId="0" borderId="50" xfId="0" applyNumberFormat="1" applyFont="1" applyFill="1" applyBorder="1" applyAlignment="1">
      <alignment horizontal="right" vertical="center"/>
    </xf>
    <xf numFmtId="4" fontId="15" fillId="0" borderId="46" xfId="0" applyNumberFormat="1" applyFont="1" applyFill="1" applyBorder="1" applyAlignment="1">
      <alignment horizontal="right" vertical="center"/>
    </xf>
    <xf numFmtId="0" fontId="3" fillId="0" borderId="53" xfId="0" applyFont="1" applyFill="1" applyBorder="1" applyAlignment="1">
      <alignment horizontal="left" vertical="center" wrapText="1"/>
    </xf>
    <xf numFmtId="0" fontId="15" fillId="0" borderId="51" xfId="0" applyFont="1" applyFill="1" applyBorder="1" applyAlignment="1">
      <alignment horizontal="left" vertical="center" wrapText="1"/>
    </xf>
    <xf numFmtId="4" fontId="15" fillId="0" borderId="1" xfId="0" applyNumberFormat="1"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52"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55" xfId="0" applyFont="1" applyFill="1" applyBorder="1" applyAlignment="1">
      <alignment horizontal="left" vertical="center" wrapText="1"/>
    </xf>
    <xf numFmtId="4" fontId="15" fillId="0" borderId="21" xfId="0" applyNumberFormat="1" applyFont="1" applyBorder="1" applyAlignment="1">
      <alignment horizontal="right" vertical="center"/>
    </xf>
    <xf numFmtId="10" fontId="15" fillId="0" borderId="37" xfId="0" applyNumberFormat="1" applyFont="1" applyFill="1" applyBorder="1" applyAlignment="1">
      <alignment horizontal="center" vertical="center"/>
    </xf>
    <xf numFmtId="0" fontId="3" fillId="0" borderId="37" xfId="0" applyFont="1" applyFill="1" applyBorder="1" applyAlignment="1">
      <alignment horizontal="left" vertical="center" wrapText="1"/>
    </xf>
    <xf numFmtId="0" fontId="15" fillId="0" borderId="35" xfId="0" applyFont="1" applyBorder="1" applyAlignment="1">
      <alignment horizontal="left" vertical="center" wrapText="1"/>
    </xf>
    <xf numFmtId="0" fontId="15" fillId="0" borderId="21" xfId="0" applyFont="1" applyBorder="1" applyAlignment="1">
      <alignment horizontal="left" vertical="center" wrapText="1"/>
    </xf>
    <xf numFmtId="0" fontId="15" fillId="0" borderId="5" xfId="0" applyFont="1" applyBorder="1" applyAlignment="1">
      <alignment horizontal="left" vertical="center" wrapText="1"/>
    </xf>
    <xf numFmtId="4" fontId="15" fillId="0" borderId="35" xfId="0" applyNumberFormat="1" applyFont="1" applyBorder="1" applyAlignment="1">
      <alignment horizontal="right" vertical="center"/>
    </xf>
    <xf numFmtId="0" fontId="15" fillId="0" borderId="35"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22" fillId="3" borderId="38"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40" xfId="0" applyFont="1" applyFill="1" applyBorder="1" applyAlignment="1">
      <alignment horizontal="center" vertical="center" wrapText="1"/>
    </xf>
    <xf numFmtId="0" fontId="34" fillId="3" borderId="41"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34" fillId="3" borderId="34" xfId="0" applyFont="1" applyFill="1" applyBorder="1" applyAlignment="1">
      <alignment horizontal="left" vertical="center" wrapText="1"/>
    </xf>
    <xf numFmtId="0" fontId="34" fillId="3" borderId="18" xfId="0" applyFont="1" applyFill="1" applyBorder="1" applyAlignment="1">
      <alignment horizontal="left" vertical="center" wrapText="1"/>
    </xf>
    <xf numFmtId="0" fontId="34" fillId="3" borderId="42" xfId="0" applyFont="1" applyFill="1" applyBorder="1" applyAlignment="1">
      <alignment horizontal="left" vertical="center" wrapText="1"/>
    </xf>
    <xf numFmtId="0" fontId="34" fillId="3" borderId="46" xfId="0" applyFont="1" applyFill="1" applyBorder="1" applyAlignment="1">
      <alignment horizontal="left" vertical="center" wrapText="1"/>
    </xf>
    <xf numFmtId="0" fontId="15" fillId="0" borderId="34" xfId="0" applyFont="1" applyFill="1" applyBorder="1" applyAlignment="1">
      <alignment horizontal="center" vertical="center"/>
    </xf>
    <xf numFmtId="0" fontId="15" fillId="0" borderId="35" xfId="0" applyFont="1" applyFill="1" applyBorder="1" applyAlignment="1">
      <alignment horizontal="left" vertical="center"/>
    </xf>
    <xf numFmtId="0" fontId="15" fillId="0" borderId="35" xfId="11" applyFont="1" applyBorder="1" applyAlignment="1">
      <alignment horizontal="left" vertical="center" wrapText="1"/>
    </xf>
    <xf numFmtId="0" fontId="15" fillId="0" borderId="21" xfId="11" applyFont="1" applyBorder="1" applyAlignment="1">
      <alignment horizontal="left" vertical="center" wrapText="1"/>
    </xf>
    <xf numFmtId="4" fontId="34" fillId="3" borderId="35" xfId="0" applyNumberFormat="1" applyFont="1" applyFill="1" applyBorder="1" applyAlignment="1">
      <alignment horizontal="left" vertical="center" wrapText="1"/>
    </xf>
    <xf numFmtId="4" fontId="34" fillId="3" borderId="5" xfId="0" applyNumberFormat="1" applyFont="1" applyFill="1" applyBorder="1" applyAlignment="1">
      <alignment horizontal="left" vertical="center" wrapText="1"/>
    </xf>
    <xf numFmtId="4" fontId="44" fillId="3" borderId="35" xfId="0" applyNumberFormat="1" applyFont="1" applyFill="1" applyBorder="1" applyAlignment="1">
      <alignment horizontal="center" vertical="center" wrapText="1"/>
    </xf>
    <xf numFmtId="4" fontId="44" fillId="3" borderId="5" xfId="0" applyNumberFormat="1" applyFont="1" applyFill="1" applyBorder="1" applyAlignment="1">
      <alignment horizontal="center" vertical="center" wrapText="1"/>
    </xf>
    <xf numFmtId="0" fontId="34" fillId="3" borderId="35"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36"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37" xfId="0" applyFont="1" applyFill="1" applyBorder="1" applyAlignment="1">
      <alignment horizontal="left" vertical="center" wrapText="1"/>
    </xf>
    <xf numFmtId="0" fontId="34" fillId="3" borderId="43" xfId="0" applyFont="1" applyFill="1" applyBorder="1" applyAlignment="1">
      <alignment horizontal="left" vertical="center" wrapText="1"/>
    </xf>
    <xf numFmtId="0" fontId="34" fillId="3" borderId="34" xfId="0" applyFont="1" applyFill="1" applyBorder="1" applyAlignment="1">
      <alignment horizontal="center" vertical="center" textRotation="90" wrapText="1"/>
    </xf>
    <xf numFmtId="0" fontId="34" fillId="3" borderId="18" xfId="0" applyFont="1" applyFill="1" applyBorder="1" applyAlignment="1">
      <alignment horizontal="center" vertical="center" textRotation="90" wrapText="1"/>
    </xf>
    <xf numFmtId="0" fontId="43" fillId="3" borderId="35" xfId="0" applyFont="1" applyFill="1" applyBorder="1" applyAlignment="1">
      <alignment horizontal="left" vertical="center" wrapText="1"/>
    </xf>
    <xf numFmtId="0" fontId="43" fillId="3" borderId="5" xfId="0" applyFont="1" applyFill="1" applyBorder="1" applyAlignment="1">
      <alignment horizontal="left" vertical="center" wrapText="1"/>
    </xf>
    <xf numFmtId="4" fontId="15" fillId="0" borderId="37" xfId="0" applyNumberFormat="1" applyFont="1" applyFill="1" applyBorder="1" applyAlignment="1">
      <alignment horizontal="right" vertical="center"/>
    </xf>
    <xf numFmtId="4" fontId="15"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opLeftCell="A7" zoomScale="70" zoomScaleNormal="70" workbookViewId="0">
      <selection activeCell="D26" sqref="D26"/>
    </sheetView>
  </sheetViews>
  <sheetFormatPr defaultRowHeight="15" x14ac:dyDescent="0.25"/>
  <cols>
    <col min="1" max="1" width="14.28515625" customWidth="1"/>
    <col min="2" max="2" width="17.140625" customWidth="1"/>
    <col min="3" max="6" width="18.7109375" customWidth="1"/>
    <col min="7" max="7" width="19.5703125" customWidth="1"/>
    <col min="8" max="8" width="17.5703125" customWidth="1"/>
    <col min="9" max="10" width="16.7109375" customWidth="1"/>
    <col min="11" max="11" width="16.140625" customWidth="1"/>
    <col min="12" max="12" width="17.28515625" customWidth="1"/>
    <col min="13" max="13" width="7" customWidth="1"/>
    <col min="14" max="14" width="14.7109375" customWidth="1"/>
    <col min="15" max="15" width="10.85546875" bestFit="1" customWidth="1"/>
  </cols>
  <sheetData>
    <row r="1" spans="1:15" ht="31.9" customHeight="1" x14ac:dyDescent="0.25">
      <c r="A1" s="517" t="s">
        <v>334</v>
      </c>
      <c r="B1" s="517"/>
      <c r="C1" s="517"/>
      <c r="D1" s="517"/>
      <c r="E1" s="517"/>
      <c r="F1" s="517"/>
      <c r="G1" s="517"/>
      <c r="H1" s="517"/>
      <c r="I1" s="517"/>
      <c r="J1" s="517"/>
      <c r="K1" s="517"/>
    </row>
    <row r="3" spans="1:15" ht="25.9" customHeight="1" x14ac:dyDescent="0.25">
      <c r="A3" s="518" t="s">
        <v>345</v>
      </c>
      <c r="B3" s="518"/>
      <c r="C3" s="518"/>
      <c r="D3" s="518"/>
      <c r="E3" s="518"/>
      <c r="F3" s="518"/>
      <c r="G3" s="518"/>
      <c r="H3" s="518"/>
      <c r="I3" s="518"/>
      <c r="J3" s="518"/>
      <c r="K3" s="518"/>
    </row>
    <row r="4" spans="1:15" ht="8.4499999999999993" customHeight="1" thickBot="1" x14ac:dyDescent="0.3">
      <c r="B4" s="80"/>
    </row>
    <row r="5" spans="1:15" ht="24" customHeight="1" x14ac:dyDescent="0.25">
      <c r="A5" s="545"/>
      <c r="B5" s="546"/>
      <c r="C5" s="542" t="s">
        <v>156</v>
      </c>
      <c r="D5" s="543"/>
      <c r="E5" s="544"/>
      <c r="F5" s="542" t="s">
        <v>155</v>
      </c>
      <c r="G5" s="543"/>
      <c r="H5" s="543"/>
      <c r="I5" s="543"/>
      <c r="J5" s="522" t="s">
        <v>169</v>
      </c>
      <c r="K5" s="523"/>
    </row>
    <row r="6" spans="1:15" ht="63.6" customHeight="1" x14ac:dyDescent="0.25">
      <c r="A6" s="540" t="s">
        <v>1</v>
      </c>
      <c r="B6" s="541"/>
      <c r="C6" s="106" t="s">
        <v>153</v>
      </c>
      <c r="D6" s="107" t="s">
        <v>39</v>
      </c>
      <c r="E6" s="108" t="s">
        <v>339</v>
      </c>
      <c r="F6" s="106" t="s">
        <v>154</v>
      </c>
      <c r="G6" s="105" t="s">
        <v>38</v>
      </c>
      <c r="H6" s="102" t="s">
        <v>157</v>
      </c>
      <c r="I6" s="103" t="s">
        <v>160</v>
      </c>
      <c r="J6" s="115" t="s">
        <v>30</v>
      </c>
      <c r="K6" s="109" t="s">
        <v>13</v>
      </c>
    </row>
    <row r="7" spans="1:15" ht="24.75" thickBot="1" x14ac:dyDescent="0.3">
      <c r="A7" s="547" t="s">
        <v>2</v>
      </c>
      <c r="B7" s="548"/>
      <c r="C7" s="116" t="s">
        <v>3</v>
      </c>
      <c r="D7" s="117" t="s">
        <v>4</v>
      </c>
      <c r="E7" s="118" t="s">
        <v>159</v>
      </c>
      <c r="F7" s="116" t="s">
        <v>6</v>
      </c>
      <c r="G7" s="117" t="s">
        <v>7</v>
      </c>
      <c r="H7" s="117" t="s">
        <v>158</v>
      </c>
      <c r="I7" s="119" t="s">
        <v>161</v>
      </c>
      <c r="J7" s="116" t="s">
        <v>10</v>
      </c>
      <c r="K7" s="120" t="s">
        <v>11</v>
      </c>
    </row>
    <row r="8" spans="1:15" ht="34.9" customHeight="1" x14ac:dyDescent="0.25">
      <c r="A8" s="549" t="s">
        <v>288</v>
      </c>
      <c r="B8" s="550"/>
      <c r="C8" s="334" t="e">
        <f>#REF!</f>
        <v>#REF!</v>
      </c>
      <c r="D8" s="335" t="e">
        <f>#REF!</f>
        <v>#REF!</v>
      </c>
      <c r="E8" s="129" t="e">
        <f>D8/C8</f>
        <v>#REF!</v>
      </c>
      <c r="F8" s="336" t="e">
        <f>#REF!</f>
        <v>#REF!</v>
      </c>
      <c r="G8" s="337" t="e">
        <f>#REF!</f>
        <v>#REF!</v>
      </c>
      <c r="H8" s="337" t="e">
        <f>#REF!</f>
        <v>#REF!</v>
      </c>
      <c r="I8" s="130" t="e">
        <f>#REF!</f>
        <v>#REF!</v>
      </c>
      <c r="J8" s="338" t="e">
        <f>#REF!</f>
        <v>#REF!</v>
      </c>
      <c r="K8" s="339" t="e">
        <f>#REF!</f>
        <v>#REF!</v>
      </c>
    </row>
    <row r="9" spans="1:15" ht="34.9" customHeight="1" thickBot="1" x14ac:dyDescent="0.3">
      <c r="A9" s="551" t="s">
        <v>289</v>
      </c>
      <c r="B9" s="552"/>
      <c r="C9" s="147" t="e">
        <f>#REF!</f>
        <v>#REF!</v>
      </c>
      <c r="D9" s="340" t="e">
        <f>#REF!</f>
        <v>#REF!</v>
      </c>
      <c r="E9" s="127" t="e">
        <f>D9/C9</f>
        <v>#REF!</v>
      </c>
      <c r="F9" s="341" t="e">
        <f>#REF!</f>
        <v>#REF!</v>
      </c>
      <c r="G9" s="342" t="e">
        <f>#REF!</f>
        <v>#REF!</v>
      </c>
      <c r="H9" s="342" t="e">
        <f>#REF!</f>
        <v>#REF!</v>
      </c>
      <c r="I9" s="128" t="e">
        <f>#REF!</f>
        <v>#REF!</v>
      </c>
      <c r="J9" s="343" t="e">
        <f>#REF!</f>
        <v>#REF!</v>
      </c>
      <c r="K9" s="148" t="e">
        <f>#REF!</f>
        <v>#REF!</v>
      </c>
    </row>
    <row r="10" spans="1:15" ht="34.9" customHeight="1" thickBot="1" x14ac:dyDescent="0.3">
      <c r="A10" s="553" t="s">
        <v>0</v>
      </c>
      <c r="B10" s="554"/>
      <c r="C10" s="344" t="e">
        <f t="shared" ref="C10:K10" si="0">SUM(C8:C9)</f>
        <v>#REF!</v>
      </c>
      <c r="D10" s="345" t="e">
        <f t="shared" si="0"/>
        <v>#REF!</v>
      </c>
      <c r="E10" s="110" t="e">
        <f>D10/C10</f>
        <v>#REF!</v>
      </c>
      <c r="F10" s="344" t="e">
        <f t="shared" si="0"/>
        <v>#REF!</v>
      </c>
      <c r="G10" s="345" t="e">
        <f t="shared" si="0"/>
        <v>#REF!</v>
      </c>
      <c r="H10" s="345" t="e">
        <f t="shared" si="0"/>
        <v>#REF!</v>
      </c>
      <c r="I10" s="114" t="e">
        <f>H10/F10</f>
        <v>#REF!</v>
      </c>
      <c r="J10" s="346" t="e">
        <f t="shared" si="0"/>
        <v>#REF!</v>
      </c>
      <c r="K10" s="347" t="e">
        <f t="shared" si="0"/>
        <v>#REF!</v>
      </c>
    </row>
    <row r="11" spans="1:15" s="94" customFormat="1" x14ac:dyDescent="0.25">
      <c r="A11" s="101"/>
      <c r="B11" s="104"/>
      <c r="C11" s="104"/>
      <c r="D11" s="104"/>
      <c r="E11" s="104"/>
      <c r="F11" s="104"/>
      <c r="G11" s="104"/>
      <c r="H11" s="104"/>
      <c r="I11" s="100"/>
      <c r="J11" s="100"/>
    </row>
    <row r="12" spans="1:15" s="94" customFormat="1" x14ac:dyDescent="0.25">
      <c r="A12" s="101"/>
      <c r="B12" s="104"/>
      <c r="C12" s="104"/>
      <c r="D12" s="104"/>
      <c r="E12" s="104"/>
      <c r="F12" s="104"/>
      <c r="G12" s="104"/>
      <c r="H12" s="104"/>
      <c r="I12" s="100"/>
      <c r="J12" s="100"/>
    </row>
    <row r="13" spans="1:15" x14ac:dyDescent="0.25">
      <c r="A13" s="77"/>
      <c r="N13" s="135"/>
      <c r="O13" s="135"/>
    </row>
    <row r="14" spans="1:15" ht="18.75" x14ac:dyDescent="0.25">
      <c r="A14" s="519" t="s">
        <v>336</v>
      </c>
      <c r="B14" s="519"/>
      <c r="C14" s="519"/>
      <c r="D14" s="519"/>
      <c r="E14" s="519"/>
      <c r="F14" s="519"/>
      <c r="G14" s="519"/>
      <c r="H14" s="519"/>
      <c r="I14" s="519"/>
      <c r="J14" s="519"/>
      <c r="K14" s="519"/>
      <c r="M14" s="135"/>
      <c r="N14" s="135"/>
      <c r="O14" s="135"/>
    </row>
    <row r="15" spans="1:15" ht="15.75" thickBot="1" x14ac:dyDescent="0.3">
      <c r="A15" s="77"/>
      <c r="H15" s="135"/>
      <c r="M15" s="135"/>
      <c r="N15" s="135"/>
      <c r="O15" s="135"/>
    </row>
    <row r="16" spans="1:15" ht="28.9" customHeight="1" x14ac:dyDescent="0.25">
      <c r="A16" s="526" t="s">
        <v>1</v>
      </c>
      <c r="B16" s="527"/>
      <c r="C16" s="555" t="s">
        <v>156</v>
      </c>
      <c r="D16" s="556"/>
      <c r="E16" s="557"/>
      <c r="F16" s="522" t="s">
        <v>155</v>
      </c>
      <c r="G16" s="525"/>
      <c r="H16" s="525"/>
      <c r="I16" s="525"/>
      <c r="J16" s="525"/>
      <c r="K16" s="523"/>
    </row>
    <row r="17" spans="1:11" ht="34.9" customHeight="1" x14ac:dyDescent="0.25">
      <c r="A17" s="528"/>
      <c r="B17" s="529"/>
      <c r="C17" s="570" t="s">
        <v>151</v>
      </c>
      <c r="D17" s="565" t="s">
        <v>39</v>
      </c>
      <c r="E17" s="564" t="s">
        <v>339</v>
      </c>
      <c r="F17" s="566" t="s">
        <v>163</v>
      </c>
      <c r="G17" s="567" t="s">
        <v>48</v>
      </c>
      <c r="H17" s="568"/>
      <c r="I17" s="569"/>
      <c r="J17" s="524" t="s">
        <v>167</v>
      </c>
      <c r="K17" s="564" t="s">
        <v>168</v>
      </c>
    </row>
    <row r="18" spans="1:11" ht="120" x14ac:dyDescent="0.25">
      <c r="A18" s="530"/>
      <c r="B18" s="531"/>
      <c r="C18" s="570"/>
      <c r="D18" s="565"/>
      <c r="E18" s="564"/>
      <c r="F18" s="566"/>
      <c r="G18" s="113" t="s">
        <v>51</v>
      </c>
      <c r="H18" s="112" t="s">
        <v>162</v>
      </c>
      <c r="I18" s="111" t="s">
        <v>152</v>
      </c>
      <c r="J18" s="524"/>
      <c r="K18" s="564"/>
    </row>
    <row r="19" spans="1:11" ht="24" x14ac:dyDescent="0.25">
      <c r="A19" s="560" t="s">
        <v>2</v>
      </c>
      <c r="B19" s="561"/>
      <c r="C19" s="121" t="s">
        <v>3</v>
      </c>
      <c r="D19" s="122" t="s">
        <v>4</v>
      </c>
      <c r="E19" s="123" t="s">
        <v>159</v>
      </c>
      <c r="F19" s="124" t="s">
        <v>6</v>
      </c>
      <c r="G19" s="125" t="s">
        <v>165</v>
      </c>
      <c r="H19" s="126" t="s">
        <v>59</v>
      </c>
      <c r="I19" s="123" t="s">
        <v>164</v>
      </c>
      <c r="J19" s="126" t="s">
        <v>170</v>
      </c>
      <c r="K19" s="123" t="s">
        <v>166</v>
      </c>
    </row>
    <row r="20" spans="1:11" ht="34.9" customHeight="1" x14ac:dyDescent="0.25">
      <c r="A20" s="562" t="s">
        <v>290</v>
      </c>
      <c r="B20" s="563"/>
      <c r="C20" s="348">
        <f>'KK_sledování '!G46</f>
        <v>972291772.00999999</v>
      </c>
      <c r="D20" s="575" t="s">
        <v>333</v>
      </c>
      <c r="E20" s="576"/>
      <c r="F20" s="349">
        <f>'KK_sledování '!L46</f>
        <v>229907615.08000001</v>
      </c>
      <c r="G20" s="288">
        <f>'KK_sledování '!M46</f>
        <v>69070587.420000002</v>
      </c>
      <c r="H20" s="350">
        <f>'KK_sledování '!N46</f>
        <v>53666610.32</v>
      </c>
      <c r="I20" s="351">
        <f>'KK_sledování '!O46</f>
        <v>15403977.1</v>
      </c>
      <c r="J20" s="352">
        <f>F20-G20</f>
        <v>160837027.66000003</v>
      </c>
      <c r="K20" s="289">
        <f>G20/F20</f>
        <v>0.30042757564148448</v>
      </c>
    </row>
    <row r="21" spans="1:11" ht="34.9" customHeight="1" x14ac:dyDescent="0.25">
      <c r="A21" s="571" t="s">
        <v>291</v>
      </c>
      <c r="B21" s="572"/>
      <c r="C21" s="532">
        <f>PO_sledován!G44</f>
        <v>3159082177.8499999</v>
      </c>
      <c r="D21" s="577"/>
      <c r="E21" s="578"/>
      <c r="F21" s="534">
        <f>PO_sledován!L44</f>
        <v>823113790.6400001</v>
      </c>
      <c r="G21" s="536">
        <f>PO_sledován!M44</f>
        <v>261158062.09999999</v>
      </c>
      <c r="H21" s="353">
        <f>PO_sledován!N44</f>
        <v>295998199.83999997</v>
      </c>
      <c r="I21" s="538">
        <f>PO_sledován!O44</f>
        <v>4252481.5100000007</v>
      </c>
      <c r="J21" s="558">
        <f>F21-G21</f>
        <v>561955728.54000008</v>
      </c>
      <c r="K21" s="520">
        <f>G21/F21</f>
        <v>0.31728063005351953</v>
      </c>
    </row>
    <row r="22" spans="1:11" ht="34.9" customHeight="1" thickBot="1" x14ac:dyDescent="0.3">
      <c r="A22" s="573" t="s">
        <v>292</v>
      </c>
      <c r="B22" s="574"/>
      <c r="C22" s="533"/>
      <c r="D22" s="579"/>
      <c r="E22" s="580"/>
      <c r="F22" s="535"/>
      <c r="G22" s="537"/>
      <c r="H22" s="354">
        <f>-(PO_sledován!N46)</f>
        <v>-39092619.25</v>
      </c>
      <c r="I22" s="539"/>
      <c r="J22" s="559"/>
      <c r="K22" s="521"/>
    </row>
    <row r="23" spans="1:11" ht="34.9" customHeight="1" thickBot="1" x14ac:dyDescent="0.3">
      <c r="A23" s="553" t="s">
        <v>0</v>
      </c>
      <c r="B23" s="554"/>
      <c r="C23" s="344">
        <f>SUM(C20:C21)</f>
        <v>4131373949.8599997</v>
      </c>
      <c r="D23" s="345" t="s">
        <v>335</v>
      </c>
      <c r="E23" s="110" t="s">
        <v>191</v>
      </c>
      <c r="F23" s="355">
        <f t="shared" ref="F23:J23" si="1">SUM(F20:F22)</f>
        <v>1053021405.7200001</v>
      </c>
      <c r="G23" s="356">
        <f t="shared" si="1"/>
        <v>330228649.51999998</v>
      </c>
      <c r="H23" s="357">
        <f t="shared" si="1"/>
        <v>310572190.90999997</v>
      </c>
      <c r="I23" s="358">
        <f t="shared" si="1"/>
        <v>19656458.609999999</v>
      </c>
      <c r="J23" s="357">
        <f t="shared" si="1"/>
        <v>722792756.20000005</v>
      </c>
      <c r="K23" s="110">
        <f>G23/F23</f>
        <v>0.31360107945213817</v>
      </c>
    </row>
    <row r="28" spans="1:11" x14ac:dyDescent="0.25">
      <c r="G28" s="140"/>
      <c r="H28" s="140"/>
      <c r="I28" s="141"/>
      <c r="J28" s="135"/>
    </row>
    <row r="29" spans="1:11" x14ac:dyDescent="0.25">
      <c r="G29" s="135"/>
      <c r="H29" s="135"/>
      <c r="I29" s="135"/>
    </row>
    <row r="30" spans="1:11" x14ac:dyDescent="0.25">
      <c r="G30" s="135"/>
      <c r="H30" s="144"/>
      <c r="I30" s="142"/>
      <c r="J30" s="140"/>
    </row>
    <row r="31" spans="1:11" x14ac:dyDescent="0.25">
      <c r="G31" s="135"/>
      <c r="H31" s="145"/>
      <c r="I31" s="141"/>
      <c r="J31" s="140"/>
    </row>
    <row r="32" spans="1:11" x14ac:dyDescent="0.25">
      <c r="G32" s="135"/>
      <c r="H32" s="145"/>
      <c r="I32" s="141"/>
      <c r="J32" s="140"/>
    </row>
    <row r="33" spans="6:10" x14ac:dyDescent="0.25">
      <c r="G33" s="135"/>
      <c r="H33" s="145"/>
      <c r="I33" s="141"/>
      <c r="J33" s="140"/>
    </row>
    <row r="34" spans="6:10" x14ac:dyDescent="0.25">
      <c r="G34" s="135"/>
      <c r="H34" s="145"/>
      <c r="I34" s="143"/>
      <c r="J34" s="140"/>
    </row>
    <row r="35" spans="6:10" x14ac:dyDescent="0.25">
      <c r="F35" s="432"/>
      <c r="G35" s="432"/>
      <c r="H35" s="433"/>
      <c r="I35" s="434"/>
    </row>
    <row r="36" spans="6:10" x14ac:dyDescent="0.25">
      <c r="F36" s="435"/>
      <c r="G36" s="436"/>
      <c r="H36" s="433"/>
      <c r="I36" s="434"/>
    </row>
    <row r="37" spans="6:10" x14ac:dyDescent="0.25">
      <c r="F37" s="435"/>
      <c r="G37" s="436"/>
      <c r="H37" s="433"/>
      <c r="I37" s="435"/>
    </row>
    <row r="38" spans="6:10" x14ac:dyDescent="0.25">
      <c r="F38" s="23"/>
      <c r="G38" s="23"/>
      <c r="H38" s="23"/>
      <c r="I38" s="434"/>
    </row>
  </sheetData>
  <mergeCells count="34">
    <mergeCell ref="A23:B23"/>
    <mergeCell ref="J21:J22"/>
    <mergeCell ref="A19:B19"/>
    <mergeCell ref="A20:B20"/>
    <mergeCell ref="K17:K18"/>
    <mergeCell ref="E17:E18"/>
    <mergeCell ref="D17:D18"/>
    <mergeCell ref="F17:F18"/>
    <mergeCell ref="G17:I17"/>
    <mergeCell ref="C17:C18"/>
    <mergeCell ref="A21:B21"/>
    <mergeCell ref="A22:B22"/>
    <mergeCell ref="D20:E22"/>
    <mergeCell ref="A7:B7"/>
    <mergeCell ref="A8:B8"/>
    <mergeCell ref="A9:B9"/>
    <mergeCell ref="A10:B10"/>
    <mergeCell ref="C16:E16"/>
    <mergeCell ref="A1:K1"/>
    <mergeCell ref="A3:K3"/>
    <mergeCell ref="A14:K14"/>
    <mergeCell ref="K21:K22"/>
    <mergeCell ref="J5:K5"/>
    <mergeCell ref="J17:J18"/>
    <mergeCell ref="F16:K16"/>
    <mergeCell ref="A16:B18"/>
    <mergeCell ref="C21:C22"/>
    <mergeCell ref="F21:F22"/>
    <mergeCell ref="G21:G22"/>
    <mergeCell ref="I21:I22"/>
    <mergeCell ref="A6:B6"/>
    <mergeCell ref="C5:E5"/>
    <mergeCell ref="F5:I5"/>
    <mergeCell ref="A5:B5"/>
  </mergeCells>
  <pageMargins left="0.70866141732283472" right="0.31496062992125984" top="0.74803149606299213" bottom="0.74803149606299213" header="0.31496062992125984" footer="0.31496062992125984"/>
  <pageSetup paperSize="9" scale="68" orientation="landscape" r:id="rId1"/>
  <headerFooter>
    <oddFooter xml:space="preserve">&amp;R&amp;12Zpracoval odbor finanční, stav k 1. 10. 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zoomScale="70" zoomScaleNormal="70" workbookViewId="0">
      <selection activeCell="E23" sqref="E23:E27"/>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83" t="s">
        <v>293</v>
      </c>
      <c r="B1" s="583"/>
      <c r="C1" s="583"/>
      <c r="D1" s="583"/>
      <c r="E1" s="583"/>
      <c r="F1" s="583"/>
      <c r="G1" s="583"/>
      <c r="H1" s="583"/>
      <c r="I1" s="583"/>
    </row>
    <row r="2" spans="1:11" ht="21" customHeight="1" x14ac:dyDescent="0.25">
      <c r="I2" s="466"/>
    </row>
    <row r="3" spans="1:11" ht="15.75" x14ac:dyDescent="0.25">
      <c r="A3" s="367" t="s">
        <v>294</v>
      </c>
      <c r="B3" s="367"/>
      <c r="C3" s="367"/>
      <c r="D3" s="367"/>
      <c r="E3" s="367"/>
      <c r="F3" s="367"/>
      <c r="G3" s="367"/>
      <c r="H3" s="367"/>
      <c r="I3" s="368" t="s">
        <v>212</v>
      </c>
    </row>
    <row r="4" spans="1:11" ht="32.25" customHeight="1" x14ac:dyDescent="0.25">
      <c r="A4" s="584" t="s">
        <v>1</v>
      </c>
      <c r="B4" s="585"/>
      <c r="C4" s="586" t="s">
        <v>151</v>
      </c>
      <c r="D4" s="588" t="s">
        <v>47</v>
      </c>
      <c r="E4" s="589" t="s">
        <v>48</v>
      </c>
      <c r="F4" s="590"/>
      <c r="G4" s="591"/>
      <c r="H4" s="592" t="s">
        <v>49</v>
      </c>
      <c r="I4" s="592" t="s">
        <v>295</v>
      </c>
    </row>
    <row r="5" spans="1:11" ht="94.5" customHeight="1" x14ac:dyDescent="0.25">
      <c r="A5" s="584"/>
      <c r="B5" s="585"/>
      <c r="C5" s="587"/>
      <c r="D5" s="588"/>
      <c r="E5" s="429" t="s">
        <v>51</v>
      </c>
      <c r="F5" s="369" t="s">
        <v>296</v>
      </c>
      <c r="G5" s="370" t="s">
        <v>152</v>
      </c>
      <c r="H5" s="592"/>
      <c r="I5" s="592"/>
      <c r="J5" s="80"/>
    </row>
    <row r="6" spans="1:11" ht="30" customHeight="1" thickBot="1" x14ac:dyDescent="0.3">
      <c r="A6" s="593" t="s">
        <v>2</v>
      </c>
      <c r="B6" s="594"/>
      <c r="C6" s="371" t="s">
        <v>3</v>
      </c>
      <c r="D6" s="371" t="s">
        <v>4</v>
      </c>
      <c r="E6" s="468" t="s">
        <v>297</v>
      </c>
      <c r="F6" s="372" t="s">
        <v>6</v>
      </c>
      <c r="G6" s="373" t="s">
        <v>7</v>
      </c>
      <c r="H6" s="374" t="s">
        <v>298</v>
      </c>
      <c r="I6" s="374" t="s">
        <v>299</v>
      </c>
    </row>
    <row r="7" spans="1:11" ht="45" customHeight="1" thickBot="1" x14ac:dyDescent="0.3">
      <c r="A7" s="595" t="s">
        <v>326</v>
      </c>
      <c r="B7" s="596"/>
      <c r="C7" s="467">
        <f>C8+C9</f>
        <v>2160397238.1199999</v>
      </c>
      <c r="D7" s="467">
        <f>D8+D9</f>
        <v>251095082.90000001</v>
      </c>
      <c r="E7" s="481">
        <f>E8+E9</f>
        <v>72565066.260000005</v>
      </c>
      <c r="F7" s="375">
        <f t="shared" ref="F7:G7" si="0">F8+F9</f>
        <v>57161089.160000004</v>
      </c>
      <c r="G7" s="375">
        <f t="shared" si="0"/>
        <v>15403977.1</v>
      </c>
      <c r="H7" s="473">
        <f>E7/D7</f>
        <v>0.28899437385199389</v>
      </c>
      <c r="I7" s="473">
        <f>E7/C7</f>
        <v>3.3588760890634575E-2</v>
      </c>
      <c r="K7" s="23"/>
    </row>
    <row r="8" spans="1:11" ht="15.75" x14ac:dyDescent="0.25">
      <c r="A8" s="581" t="s">
        <v>143</v>
      </c>
      <c r="B8" s="476" t="s">
        <v>346</v>
      </c>
      <c r="C8" s="477">
        <v>1188105466.1099999</v>
      </c>
      <c r="D8" s="416">
        <v>21187467.819999997</v>
      </c>
      <c r="E8" s="469">
        <v>3494478.8400000003</v>
      </c>
      <c r="F8" s="410">
        <v>3494478.8400000003</v>
      </c>
      <c r="G8" s="413">
        <v>0</v>
      </c>
      <c r="H8" s="414">
        <v>0.1649314051913921</v>
      </c>
      <c r="I8" s="415">
        <v>2.9412193948078896E-3</v>
      </c>
      <c r="K8" s="23"/>
    </row>
    <row r="9" spans="1:11" ht="25.9" customHeight="1" thickBot="1" x14ac:dyDescent="0.3">
      <c r="A9" s="582"/>
      <c r="B9" s="411" t="s">
        <v>328</v>
      </c>
      <c r="C9" s="412">
        <f>'KK_sledování '!G46</f>
        <v>972291772.00999999</v>
      </c>
      <c r="D9" s="494">
        <f>'KK_sledování '!L46</f>
        <v>229907615.08000001</v>
      </c>
      <c r="E9" s="495">
        <f>'KK_sledování '!M46</f>
        <v>69070587.420000002</v>
      </c>
      <c r="F9" s="492">
        <f>'KK_sledování '!N46</f>
        <v>53666610.32</v>
      </c>
      <c r="G9" s="398">
        <f>'KK_sledování '!O46</f>
        <v>15403977.1</v>
      </c>
      <c r="H9" s="496">
        <f>'KK_sledování '!P46</f>
        <v>0.30042757564148448</v>
      </c>
      <c r="I9" s="497">
        <f>'KK_sledování '!Q46</f>
        <v>7.1038950866787354E-2</v>
      </c>
    </row>
    <row r="10" spans="1:11" ht="45" customHeight="1" x14ac:dyDescent="0.25">
      <c r="A10" s="620" t="s">
        <v>327</v>
      </c>
      <c r="B10" s="621"/>
      <c r="C10" s="609">
        <f>C12+C13</f>
        <v>5334442950.3699999</v>
      </c>
      <c r="D10" s="609">
        <f>D12+D13</f>
        <v>894434950.6500001</v>
      </c>
      <c r="E10" s="611">
        <f>E12+E13</f>
        <v>293663026.70999998</v>
      </c>
      <c r="F10" s="470">
        <f>F12+F13</f>
        <v>328503164.44999999</v>
      </c>
      <c r="G10" s="613">
        <f>G12+G13</f>
        <v>4252481.5100000007</v>
      </c>
      <c r="H10" s="597">
        <v>0.3277656253720499</v>
      </c>
      <c r="I10" s="616">
        <v>8.282120297551375E-2</v>
      </c>
    </row>
    <row r="11" spans="1:11" ht="30" customHeight="1" thickBot="1" x14ac:dyDescent="0.3">
      <c r="A11" s="607" t="s">
        <v>332</v>
      </c>
      <c r="B11" s="608"/>
      <c r="C11" s="610"/>
      <c r="D11" s="610"/>
      <c r="E11" s="612"/>
      <c r="F11" s="471">
        <f>-(PO_sledován!N46)</f>
        <v>-39092619.25</v>
      </c>
      <c r="G11" s="614"/>
      <c r="H11" s="598"/>
      <c r="I11" s="617"/>
    </row>
    <row r="12" spans="1:11" ht="15.75" x14ac:dyDescent="0.25">
      <c r="A12" s="581" t="s">
        <v>143</v>
      </c>
      <c r="B12" s="476" t="s">
        <v>347</v>
      </c>
      <c r="C12" s="412">
        <v>2175360772.52</v>
      </c>
      <c r="D12" s="416">
        <v>71321160.010000005</v>
      </c>
      <c r="E12" s="469">
        <v>32504964.609999999</v>
      </c>
      <c r="F12" s="410">
        <v>32504964.609999999</v>
      </c>
      <c r="G12" s="413">
        <v>0</v>
      </c>
      <c r="H12" s="414">
        <v>0.45575485039001679</v>
      </c>
      <c r="I12" s="415">
        <v>1.4942332793996888E-2</v>
      </c>
    </row>
    <row r="13" spans="1:11" ht="28.15" customHeight="1" x14ac:dyDescent="0.25">
      <c r="A13" s="615"/>
      <c r="B13" s="411" t="s">
        <v>328</v>
      </c>
      <c r="C13" s="599">
        <f>PO_sledován!G44</f>
        <v>3159082177.8499999</v>
      </c>
      <c r="D13" s="622">
        <f>PO_sledován!L44</f>
        <v>823113790.6400001</v>
      </c>
      <c r="E13" s="618">
        <f>PO_sledován!M44</f>
        <v>261158062.09999999</v>
      </c>
      <c r="F13" s="492">
        <f>PO_sledován!N44</f>
        <v>295998199.83999997</v>
      </c>
      <c r="G13" s="624">
        <f>PO_sledován!O44</f>
        <v>4252481.5100000007</v>
      </c>
      <c r="H13" s="601">
        <f>E13/D13</f>
        <v>0.31728063005351953</v>
      </c>
      <c r="I13" s="603">
        <f>E13/C13</f>
        <v>8.2668967566313284E-2</v>
      </c>
    </row>
    <row r="14" spans="1:11" ht="15.75" x14ac:dyDescent="0.25">
      <c r="A14" s="582"/>
      <c r="B14" s="428" t="s">
        <v>306</v>
      </c>
      <c r="C14" s="600"/>
      <c r="D14" s="623"/>
      <c r="E14" s="619"/>
      <c r="F14" s="493">
        <f>F11</f>
        <v>-39092619.25</v>
      </c>
      <c r="G14" s="625"/>
      <c r="H14" s="602"/>
      <c r="I14" s="604"/>
    </row>
    <row r="15" spans="1:11" ht="49.5" customHeight="1" thickBot="1" x14ac:dyDescent="0.3">
      <c r="A15" s="605" t="s">
        <v>300</v>
      </c>
      <c r="B15" s="606"/>
      <c r="C15" s="376" t="s">
        <v>142</v>
      </c>
      <c r="D15" s="377">
        <v>2065000000</v>
      </c>
      <c r="E15" s="378">
        <v>307867530</v>
      </c>
      <c r="F15" s="472">
        <v>307867530</v>
      </c>
      <c r="G15" s="379">
        <v>0</v>
      </c>
      <c r="H15" s="380">
        <v>0.14908839225181597</v>
      </c>
      <c r="I15" s="381" t="s">
        <v>142</v>
      </c>
    </row>
    <row r="16" spans="1:11" ht="32.25" customHeight="1" x14ac:dyDescent="0.25">
      <c r="A16" s="626" t="s">
        <v>0</v>
      </c>
      <c r="B16" s="627"/>
      <c r="C16" s="465">
        <f>C7+C10</f>
        <v>7494840188.4899998</v>
      </c>
      <c r="D16" s="382">
        <f>D7+D10+D15</f>
        <v>3210530033.5500002</v>
      </c>
      <c r="E16" s="483">
        <f>E7+E10+E15</f>
        <v>674095622.97000003</v>
      </c>
      <c r="F16" s="478">
        <f>F7+F10+F11+F15</f>
        <v>654439164.36000001</v>
      </c>
      <c r="G16" s="479">
        <f>G7+G10</f>
        <v>19656458.609999999</v>
      </c>
      <c r="H16" s="474" t="s">
        <v>142</v>
      </c>
      <c r="I16" s="475" t="s">
        <v>142</v>
      </c>
    </row>
    <row r="17" spans="1:13" s="94" customFormat="1" x14ac:dyDescent="0.25">
      <c r="A17" s="101"/>
      <c r="B17" s="427"/>
      <c r="C17" s="427"/>
      <c r="D17" s="427"/>
      <c r="E17" s="427"/>
      <c r="F17" s="427"/>
      <c r="G17" s="100"/>
      <c r="H17" s="383"/>
      <c r="I17" s="384"/>
    </row>
    <row r="18" spans="1:13" s="94" customFormat="1" ht="12.6" customHeight="1" x14ac:dyDescent="0.25">
      <c r="A18" s="639"/>
      <c r="B18" s="639"/>
      <c r="C18" s="639"/>
      <c r="D18" s="639"/>
      <c r="E18" s="639"/>
      <c r="F18" s="639"/>
      <c r="G18" s="100"/>
      <c r="H18" s="383"/>
      <c r="I18" s="384"/>
    </row>
    <row r="19" spans="1:13" s="94" customFormat="1" ht="23.25" x14ac:dyDescent="0.25">
      <c r="A19" s="385" t="s">
        <v>301</v>
      </c>
      <c r="B19" s="386"/>
      <c r="C19" s="387"/>
      <c r="D19" s="387"/>
      <c r="E19" s="387"/>
      <c r="F19" s="100"/>
      <c r="G19" s="100"/>
      <c r="H19" s="383"/>
      <c r="I19" s="384"/>
    </row>
    <row r="20" spans="1:13" s="94" customFormat="1" ht="15" customHeight="1" x14ac:dyDescent="0.25">
      <c r="A20" s="386"/>
      <c r="B20" s="386"/>
      <c r="C20" s="387"/>
      <c r="D20" s="387"/>
      <c r="E20" s="387"/>
      <c r="F20" s="100"/>
      <c r="G20" s="100"/>
      <c r="H20" s="383"/>
      <c r="I20" s="384"/>
    </row>
    <row r="21" spans="1:13" s="94" customFormat="1" ht="14.25" customHeight="1" thickBot="1" x14ac:dyDescent="0.3">
      <c r="A21" s="367" t="s">
        <v>302</v>
      </c>
      <c r="B21" s="388"/>
      <c r="C21" s="389"/>
      <c r="D21" s="389"/>
      <c r="E21" s="389"/>
      <c r="F21" s="390"/>
      <c r="G21" s="390"/>
      <c r="H21" s="391"/>
      <c r="I21" s="392"/>
    </row>
    <row r="22" spans="1:13" s="94" customFormat="1" ht="33" customHeight="1" thickBot="1" x14ac:dyDescent="0.3">
      <c r="A22" s="632" t="s">
        <v>303</v>
      </c>
      <c r="B22" s="633"/>
      <c r="C22" s="633"/>
      <c r="D22" s="633"/>
      <c r="E22" s="480">
        <f>E7+E10</f>
        <v>366228092.96999997</v>
      </c>
      <c r="F22" s="641" t="s">
        <v>356</v>
      </c>
      <c r="G22" s="640"/>
      <c r="H22" s="640"/>
      <c r="I22" s="640"/>
      <c r="J22" s="463"/>
      <c r="K22" s="463"/>
    </row>
    <row r="23" spans="1:13" s="94" customFormat="1" ht="31.15" customHeight="1" x14ac:dyDescent="0.25">
      <c r="A23" s="394" t="s">
        <v>143</v>
      </c>
      <c r="B23" s="635" t="s">
        <v>304</v>
      </c>
      <c r="C23" s="635"/>
      <c r="D23" s="636"/>
      <c r="E23" s="464">
        <f>F8+F12+'KK_sledování '!N47+PO_sledován!N45+PO_sledován!N46</f>
        <v>251444347.21000001</v>
      </c>
      <c r="F23" s="640" t="s">
        <v>305</v>
      </c>
      <c r="G23" s="640"/>
      <c r="H23" s="640"/>
      <c r="I23" s="640"/>
      <c r="J23" s="463"/>
      <c r="K23" s="463"/>
      <c r="M23" s="285"/>
    </row>
    <row r="24" spans="1:13" s="94" customFormat="1" ht="30" customHeight="1" x14ac:dyDescent="0.25">
      <c r="A24" s="395"/>
      <c r="B24" s="637" t="s">
        <v>306</v>
      </c>
      <c r="C24" s="637"/>
      <c r="D24" s="638"/>
      <c r="E24" s="396">
        <f>F11</f>
        <v>-39092619.25</v>
      </c>
      <c r="F24" s="640" t="s">
        <v>307</v>
      </c>
      <c r="G24" s="640"/>
      <c r="H24" s="640"/>
      <c r="I24" s="640"/>
      <c r="J24" s="463"/>
      <c r="K24" s="463"/>
    </row>
    <row r="25" spans="1:13" s="94" customFormat="1" ht="30" customHeight="1" x14ac:dyDescent="0.25">
      <c r="A25" s="395"/>
      <c r="B25" s="628" t="s">
        <v>308</v>
      </c>
      <c r="C25" s="628"/>
      <c r="D25" s="629"/>
      <c r="E25" s="397">
        <f>'KK_sledování '!N48+PO_sledován!N47</f>
        <v>134219906.40000001</v>
      </c>
      <c r="F25" s="640" t="s">
        <v>305</v>
      </c>
      <c r="G25" s="640"/>
      <c r="H25" s="640"/>
      <c r="I25" s="640"/>
      <c r="J25" s="463"/>
      <c r="K25" s="463"/>
    </row>
    <row r="26" spans="1:13" s="94" customFormat="1" ht="30" customHeight="1" x14ac:dyDescent="0.25">
      <c r="A26" s="395"/>
      <c r="B26" s="630" t="s">
        <v>309</v>
      </c>
      <c r="C26" s="630"/>
      <c r="D26" s="631"/>
      <c r="E26" s="398">
        <f>'KK_sledování '!O48+PO_sledován!O47</f>
        <v>19656458.609999999</v>
      </c>
      <c r="F26" s="640" t="s">
        <v>305</v>
      </c>
      <c r="G26" s="640"/>
      <c r="H26" s="640"/>
      <c r="I26" s="640"/>
      <c r="J26" s="463"/>
      <c r="K26" s="463"/>
    </row>
    <row r="27" spans="1:13" s="94" customFormat="1" ht="30" customHeight="1" x14ac:dyDescent="0.25">
      <c r="A27" s="632" t="s">
        <v>310</v>
      </c>
      <c r="B27" s="633"/>
      <c r="C27" s="633"/>
      <c r="D27" s="634"/>
      <c r="E27" s="393">
        <v>307867530</v>
      </c>
      <c r="F27" s="640" t="s">
        <v>311</v>
      </c>
      <c r="G27" s="640"/>
      <c r="H27" s="640"/>
      <c r="I27" s="640"/>
      <c r="J27" s="463"/>
      <c r="K27" s="463"/>
    </row>
    <row r="28" spans="1:13" s="94" customFormat="1" ht="36.6" customHeight="1" x14ac:dyDescent="0.25">
      <c r="A28" s="647" t="s">
        <v>312</v>
      </c>
      <c r="B28" s="648"/>
      <c r="C28" s="648"/>
      <c r="D28" s="649"/>
      <c r="E28" s="482">
        <f>E16</f>
        <v>674095622.97000003</v>
      </c>
      <c r="F28" s="640" t="s">
        <v>313</v>
      </c>
      <c r="G28" s="640"/>
      <c r="H28" s="640"/>
      <c r="I28" s="640"/>
      <c r="J28" s="463"/>
      <c r="K28" s="463"/>
    </row>
    <row r="29" spans="1:13" x14ac:dyDescent="0.25">
      <c r="A29" s="399"/>
      <c r="B29" s="399"/>
      <c r="C29" s="399"/>
      <c r="H29" s="400"/>
    </row>
    <row r="30" spans="1:13" ht="18.75" x14ac:dyDescent="0.3">
      <c r="A30" s="401" t="s">
        <v>314</v>
      </c>
      <c r="B30" s="402"/>
      <c r="C30" s="403"/>
      <c r="D30" s="404"/>
      <c r="E30" s="404"/>
      <c r="F30" s="404"/>
      <c r="G30" s="404"/>
      <c r="H30" s="405"/>
      <c r="I30" s="404"/>
    </row>
    <row r="31" spans="1:13" ht="95.45" customHeight="1" x14ac:dyDescent="0.25">
      <c r="A31" s="406" t="s">
        <v>3</v>
      </c>
      <c r="B31" s="642" t="s">
        <v>151</v>
      </c>
      <c r="C31" s="642"/>
      <c r="D31" s="642"/>
      <c r="E31" s="643" t="s">
        <v>315</v>
      </c>
      <c r="F31" s="643"/>
      <c r="G31" s="643"/>
      <c r="H31" s="643"/>
      <c r="I31" s="643"/>
    </row>
    <row r="32" spans="1:13" ht="66" customHeight="1" x14ac:dyDescent="0.25">
      <c r="A32" s="406" t="s">
        <v>4</v>
      </c>
      <c r="B32" s="642" t="s">
        <v>316</v>
      </c>
      <c r="C32" s="642"/>
      <c r="D32" s="642"/>
      <c r="E32" s="643" t="s">
        <v>317</v>
      </c>
      <c r="F32" s="643"/>
      <c r="G32" s="643"/>
      <c r="H32" s="643"/>
      <c r="I32" s="643"/>
    </row>
    <row r="33" spans="1:9" ht="22.9" customHeight="1" x14ac:dyDescent="0.25">
      <c r="A33" s="406" t="s">
        <v>5</v>
      </c>
      <c r="B33" s="642" t="s">
        <v>318</v>
      </c>
      <c r="C33" s="642"/>
      <c r="D33" s="642"/>
      <c r="E33" s="644" t="s">
        <v>319</v>
      </c>
      <c r="F33" s="645"/>
      <c r="G33" s="645"/>
      <c r="H33" s="645"/>
      <c r="I33" s="646"/>
    </row>
    <row r="34" spans="1:9" ht="97.15" customHeight="1" x14ac:dyDescent="0.25">
      <c r="A34" s="406" t="s">
        <v>6</v>
      </c>
      <c r="B34" s="642" t="s">
        <v>320</v>
      </c>
      <c r="C34" s="642"/>
      <c r="D34" s="642"/>
      <c r="E34" s="643" t="s">
        <v>321</v>
      </c>
      <c r="F34" s="643"/>
      <c r="G34" s="643"/>
      <c r="H34" s="643"/>
      <c r="I34" s="643"/>
    </row>
    <row r="35" spans="1:9" ht="48.6" customHeight="1" x14ac:dyDescent="0.25">
      <c r="A35" s="406" t="s">
        <v>7</v>
      </c>
      <c r="B35" s="642" t="s">
        <v>322</v>
      </c>
      <c r="C35" s="642"/>
      <c r="D35" s="642"/>
      <c r="E35" s="643" t="s">
        <v>323</v>
      </c>
      <c r="F35" s="643"/>
      <c r="G35" s="643"/>
      <c r="H35" s="643"/>
      <c r="I35" s="643"/>
    </row>
    <row r="36" spans="1:9" ht="69.75" customHeight="1" x14ac:dyDescent="0.25">
      <c r="A36" s="407" t="s">
        <v>8</v>
      </c>
      <c r="B36" s="642" t="s">
        <v>49</v>
      </c>
      <c r="C36" s="642"/>
      <c r="D36" s="642"/>
      <c r="E36" s="643" t="s">
        <v>324</v>
      </c>
      <c r="F36" s="643"/>
      <c r="G36" s="643"/>
      <c r="H36" s="643"/>
      <c r="I36" s="643"/>
    </row>
    <row r="37" spans="1:9" ht="42.75" customHeight="1" x14ac:dyDescent="0.25">
      <c r="A37" s="407" t="s">
        <v>9</v>
      </c>
      <c r="B37" s="642" t="s">
        <v>295</v>
      </c>
      <c r="C37" s="642"/>
      <c r="D37" s="642"/>
      <c r="E37" s="643" t="s">
        <v>325</v>
      </c>
      <c r="F37" s="643"/>
      <c r="G37" s="643"/>
      <c r="H37" s="643"/>
      <c r="I37" s="643"/>
    </row>
    <row r="38" spans="1:9" ht="15.75" x14ac:dyDescent="0.25">
      <c r="A38" s="408"/>
      <c r="B38" s="404"/>
      <c r="C38" s="404"/>
      <c r="D38" s="404"/>
      <c r="E38" s="404"/>
      <c r="F38" s="404"/>
      <c r="G38" s="404"/>
      <c r="H38" s="405"/>
    </row>
    <row r="39" spans="1:9" ht="15.75" x14ac:dyDescent="0.25">
      <c r="A39" s="408"/>
      <c r="B39" s="404"/>
      <c r="C39" s="404"/>
      <c r="D39" s="404"/>
      <c r="E39" s="404"/>
      <c r="F39" s="404"/>
      <c r="G39" s="404"/>
      <c r="H39" s="405"/>
    </row>
    <row r="40" spans="1:9" ht="15.75" x14ac:dyDescent="0.25">
      <c r="A40" s="404"/>
      <c r="B40" s="404"/>
      <c r="C40" s="404"/>
      <c r="D40" s="404"/>
      <c r="E40" s="404"/>
      <c r="F40" s="404"/>
      <c r="G40" s="404"/>
      <c r="H40" s="405"/>
    </row>
    <row r="41" spans="1:9" ht="15.75" x14ac:dyDescent="0.25">
      <c r="A41" s="404"/>
      <c r="B41" s="404"/>
      <c r="C41" s="404"/>
      <c r="D41" s="404"/>
      <c r="E41" s="404"/>
      <c r="F41" s="404"/>
      <c r="G41" s="404"/>
      <c r="H41" s="405"/>
    </row>
    <row r="42" spans="1:9" ht="15.75" x14ac:dyDescent="0.25">
      <c r="A42" s="404"/>
      <c r="B42" s="404"/>
      <c r="C42" s="404"/>
      <c r="D42" s="404"/>
      <c r="E42" s="404"/>
      <c r="F42" s="404"/>
      <c r="G42" s="404"/>
      <c r="H42" s="404"/>
    </row>
    <row r="43" spans="1:9" ht="15.75" x14ac:dyDescent="0.25">
      <c r="A43" s="404"/>
      <c r="B43" s="404"/>
      <c r="C43" s="404"/>
      <c r="D43" s="404"/>
      <c r="E43" s="404"/>
      <c r="F43" s="404"/>
      <c r="G43" s="404"/>
      <c r="H43" s="404"/>
    </row>
    <row r="44" spans="1:9" ht="18.75" x14ac:dyDescent="0.3">
      <c r="B44" s="409"/>
      <c r="C44" s="409"/>
    </row>
    <row r="45" spans="1:9" ht="18.75" x14ac:dyDescent="0.3">
      <c r="B45" s="409"/>
      <c r="C45" s="409"/>
    </row>
    <row r="46" spans="1:9" ht="18.75" x14ac:dyDescent="0.3">
      <c r="B46" s="409"/>
      <c r="C46" s="409"/>
    </row>
    <row r="47" spans="1:9" ht="18.75" x14ac:dyDescent="0.3">
      <c r="B47" s="409"/>
      <c r="C47" s="409"/>
    </row>
    <row r="48" spans="1:9" ht="18.75" x14ac:dyDescent="0.3">
      <c r="B48" s="409"/>
      <c r="C48" s="409"/>
    </row>
    <row r="49" spans="2:3" ht="18.75" x14ac:dyDescent="0.3">
      <c r="B49" s="409"/>
      <c r="C49" s="409"/>
    </row>
    <row r="50" spans="2:3" ht="18.75" x14ac:dyDescent="0.3">
      <c r="B50" s="409"/>
      <c r="C50" s="409"/>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8:A9"/>
    <mergeCell ref="A1:I1"/>
    <mergeCell ref="A4:B5"/>
    <mergeCell ref="C4:C5"/>
    <mergeCell ref="D4:D5"/>
    <mergeCell ref="E4:G4"/>
    <mergeCell ref="H4:H5"/>
    <mergeCell ref="I4:I5"/>
    <mergeCell ref="A6:B6"/>
    <mergeCell ref="A7:B7"/>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1. 8. 2020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E1" zoomScale="70" zoomScaleNormal="70" zoomScaleSheetLayoutView="42" zoomScalePageLayoutView="70" workbookViewId="0">
      <selection activeCell="R44" sqref="R4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430" t="s">
        <v>337</v>
      </c>
      <c r="C1" s="95"/>
      <c r="D1" s="95"/>
      <c r="E1" s="95"/>
      <c r="F1" s="95"/>
      <c r="G1" s="95"/>
      <c r="H1" s="95"/>
      <c r="I1" s="95"/>
      <c r="J1" s="95"/>
      <c r="K1" s="95"/>
      <c r="L1" s="95"/>
      <c r="M1" s="95"/>
      <c r="N1" s="95"/>
      <c r="O1" s="95"/>
      <c r="P1" s="95"/>
      <c r="Q1" s="95"/>
      <c r="R1" s="10"/>
    </row>
    <row r="2" spans="1:18" ht="10.15" customHeight="1" x14ac:dyDescent="0.35">
      <c r="A2" s="430"/>
      <c r="C2" s="95"/>
      <c r="D2" s="95"/>
      <c r="E2" s="95"/>
      <c r="F2" s="95"/>
      <c r="G2" s="95"/>
      <c r="H2" s="95"/>
      <c r="I2" s="95"/>
      <c r="J2" s="95"/>
      <c r="K2" s="95"/>
      <c r="L2" s="95"/>
      <c r="M2" s="95"/>
      <c r="N2" s="95"/>
      <c r="O2" s="95"/>
      <c r="P2" s="95"/>
      <c r="Q2" s="95"/>
      <c r="R2" s="10"/>
    </row>
    <row r="3" spans="1:18" ht="38.25" customHeight="1" x14ac:dyDescent="0.25">
      <c r="A3" s="761" t="s">
        <v>40</v>
      </c>
      <c r="B3" s="755" t="s">
        <v>41</v>
      </c>
      <c r="C3" s="755" t="s">
        <v>33</v>
      </c>
      <c r="D3" s="756" t="s">
        <v>42</v>
      </c>
      <c r="E3" s="755" t="s">
        <v>43</v>
      </c>
      <c r="F3" s="763" t="s">
        <v>208</v>
      </c>
      <c r="G3" s="755" t="s">
        <v>12</v>
      </c>
      <c r="H3" s="756" t="s">
        <v>45</v>
      </c>
      <c r="I3" s="755" t="s">
        <v>46</v>
      </c>
      <c r="J3" s="755" t="s">
        <v>14</v>
      </c>
      <c r="K3" s="758" t="s">
        <v>20</v>
      </c>
      <c r="L3" s="760" t="s">
        <v>47</v>
      </c>
      <c r="M3" s="737" t="s">
        <v>48</v>
      </c>
      <c r="N3" s="738"/>
      <c r="O3" s="739"/>
      <c r="P3" s="740" t="s">
        <v>49</v>
      </c>
      <c r="Q3" s="742" t="s">
        <v>209</v>
      </c>
      <c r="R3" s="750" t="s">
        <v>50</v>
      </c>
    </row>
    <row r="4" spans="1:18" ht="90" x14ac:dyDescent="0.25">
      <c r="A4" s="762"/>
      <c r="B4" s="756"/>
      <c r="C4" s="756"/>
      <c r="D4" s="757"/>
      <c r="E4" s="756"/>
      <c r="F4" s="764"/>
      <c r="G4" s="756"/>
      <c r="H4" s="757"/>
      <c r="I4" s="756"/>
      <c r="J4" s="756"/>
      <c r="K4" s="759"/>
      <c r="L4" s="740"/>
      <c r="M4" s="161" t="s">
        <v>51</v>
      </c>
      <c r="N4" s="162" t="s">
        <v>210</v>
      </c>
      <c r="O4" s="163" t="s">
        <v>211</v>
      </c>
      <c r="P4" s="741"/>
      <c r="Q4" s="743"/>
      <c r="R4" s="751"/>
    </row>
    <row r="5" spans="1:18" ht="26.25" customHeight="1" thickBot="1" x14ac:dyDescent="0.3">
      <c r="A5" s="164" t="s">
        <v>53</v>
      </c>
      <c r="B5" s="164" t="s">
        <v>54</v>
      </c>
      <c r="C5" s="164" t="s">
        <v>55</v>
      </c>
      <c r="D5" s="164" t="s">
        <v>56</v>
      </c>
      <c r="E5" s="164" t="s">
        <v>57</v>
      </c>
      <c r="F5" s="165" t="s">
        <v>58</v>
      </c>
      <c r="G5" s="164" t="s">
        <v>59</v>
      </c>
      <c r="H5" s="164" t="s">
        <v>60</v>
      </c>
      <c r="I5" s="164" t="s">
        <v>61</v>
      </c>
      <c r="J5" s="164" t="s">
        <v>62</v>
      </c>
      <c r="K5" s="166" t="s">
        <v>63</v>
      </c>
      <c r="L5" s="167" t="s">
        <v>64</v>
      </c>
      <c r="M5" s="167" t="s">
        <v>65</v>
      </c>
      <c r="N5" s="168" t="s">
        <v>66</v>
      </c>
      <c r="O5" s="166" t="s">
        <v>67</v>
      </c>
      <c r="P5" s="167" t="s">
        <v>68</v>
      </c>
      <c r="Q5" s="167" t="s">
        <v>213</v>
      </c>
      <c r="R5" s="169" t="s">
        <v>214</v>
      </c>
    </row>
    <row r="6" spans="1:18" ht="112.5" customHeight="1" x14ac:dyDescent="0.25">
      <c r="A6" s="688">
        <v>2</v>
      </c>
      <c r="B6" s="684" t="s">
        <v>171</v>
      </c>
      <c r="C6" s="684" t="s">
        <v>172</v>
      </c>
      <c r="D6" s="684" t="s">
        <v>69</v>
      </c>
      <c r="E6" s="753" t="s">
        <v>188</v>
      </c>
      <c r="F6" s="684" t="s">
        <v>194</v>
      </c>
      <c r="G6" s="724">
        <v>98003445.049999997</v>
      </c>
      <c r="H6" s="726" t="s">
        <v>215</v>
      </c>
      <c r="I6" s="684" t="s">
        <v>71</v>
      </c>
      <c r="J6" s="170" t="s">
        <v>72</v>
      </c>
      <c r="K6" s="735" t="s">
        <v>216</v>
      </c>
      <c r="L6" s="171">
        <v>5731781</v>
      </c>
      <c r="M6" s="171">
        <f t="shared" ref="M6:M27" si="0">N6+O6</f>
        <v>1464072</v>
      </c>
      <c r="N6" s="172">
        <v>1464072</v>
      </c>
      <c r="O6" s="173">
        <v>0</v>
      </c>
      <c r="P6" s="174">
        <f t="shared" ref="P6:P26" si="1">M6/L6</f>
        <v>0.25543055465657183</v>
      </c>
      <c r="Q6" s="773">
        <f>(M6+M7+M8+M9+M10)/G6</f>
        <v>1.5624328300079489E-2</v>
      </c>
      <c r="R6" s="134" t="s">
        <v>349</v>
      </c>
    </row>
    <row r="7" spans="1:18" ht="39.6" customHeight="1" x14ac:dyDescent="0.25">
      <c r="A7" s="697"/>
      <c r="B7" s="698"/>
      <c r="C7" s="698"/>
      <c r="D7" s="752"/>
      <c r="E7" s="754"/>
      <c r="F7" s="765"/>
      <c r="G7" s="767"/>
      <c r="H7" s="769"/>
      <c r="I7" s="698"/>
      <c r="J7" s="170" t="s">
        <v>173</v>
      </c>
      <c r="K7" s="771"/>
      <c r="L7" s="171">
        <v>1464072</v>
      </c>
      <c r="M7" s="171">
        <f t="shared" si="0"/>
        <v>0</v>
      </c>
      <c r="N7" s="172">
        <v>0</v>
      </c>
      <c r="O7" s="173">
        <v>0</v>
      </c>
      <c r="P7" s="174">
        <f t="shared" si="1"/>
        <v>0</v>
      </c>
      <c r="Q7" s="774"/>
      <c r="R7" s="134" t="s">
        <v>217</v>
      </c>
    </row>
    <row r="8" spans="1:18" ht="98.25" customHeight="1" x14ac:dyDescent="0.25">
      <c r="A8" s="697"/>
      <c r="B8" s="698"/>
      <c r="C8" s="698"/>
      <c r="D8" s="752"/>
      <c r="E8" s="754"/>
      <c r="F8" s="765"/>
      <c r="G8" s="767"/>
      <c r="H8" s="769"/>
      <c r="I8" s="698"/>
      <c r="J8" s="170" t="s">
        <v>218</v>
      </c>
      <c r="K8" s="772"/>
      <c r="L8" s="171">
        <v>26492</v>
      </c>
      <c r="M8" s="171">
        <f t="shared" si="0"/>
        <v>26492</v>
      </c>
      <c r="N8" s="172">
        <v>26492</v>
      </c>
      <c r="O8" s="173">
        <v>0</v>
      </c>
      <c r="P8" s="174">
        <f t="shared" si="1"/>
        <v>1</v>
      </c>
      <c r="Q8" s="774"/>
      <c r="R8" s="134" t="s">
        <v>348</v>
      </c>
    </row>
    <row r="9" spans="1:18" ht="186.75" customHeight="1" x14ac:dyDescent="0.25">
      <c r="A9" s="697"/>
      <c r="B9" s="698"/>
      <c r="C9" s="698"/>
      <c r="D9" s="752"/>
      <c r="E9" s="754"/>
      <c r="F9" s="765"/>
      <c r="G9" s="767"/>
      <c r="H9" s="769"/>
      <c r="I9" s="698"/>
      <c r="J9" s="170" t="s">
        <v>72</v>
      </c>
      <c r="K9" s="735" t="s">
        <v>219</v>
      </c>
      <c r="L9" s="171">
        <v>81346508</v>
      </c>
      <c r="M9" s="171">
        <f t="shared" si="0"/>
        <v>40674</v>
      </c>
      <c r="N9" s="172">
        <v>40674</v>
      </c>
      <c r="O9" s="173">
        <v>0</v>
      </c>
      <c r="P9" s="174">
        <f t="shared" si="1"/>
        <v>5.0000917064565325E-4</v>
      </c>
      <c r="Q9" s="774"/>
      <c r="R9" s="3" t="s">
        <v>350</v>
      </c>
    </row>
    <row r="10" spans="1:18" ht="97.5" customHeight="1" x14ac:dyDescent="0.25">
      <c r="A10" s="732"/>
      <c r="B10" s="734"/>
      <c r="C10" s="734"/>
      <c r="D10" s="734"/>
      <c r="E10" s="734"/>
      <c r="F10" s="766"/>
      <c r="G10" s="768"/>
      <c r="H10" s="770"/>
      <c r="I10" s="734"/>
      <c r="J10" s="170" t="s">
        <v>174</v>
      </c>
      <c r="K10" s="736"/>
      <c r="L10" s="171">
        <v>40674</v>
      </c>
      <c r="M10" s="171">
        <f t="shared" si="0"/>
        <v>0</v>
      </c>
      <c r="N10" s="172">
        <v>0</v>
      </c>
      <c r="O10" s="173">
        <v>0</v>
      </c>
      <c r="P10" s="174">
        <f t="shared" si="1"/>
        <v>0</v>
      </c>
      <c r="Q10" s="775"/>
      <c r="R10" s="3" t="s">
        <v>220</v>
      </c>
    </row>
    <row r="11" spans="1:18" s="179" customFormat="1" ht="330" x14ac:dyDescent="0.25">
      <c r="A11" s="175">
        <v>6</v>
      </c>
      <c r="B11" s="151" t="s">
        <v>171</v>
      </c>
      <c r="C11" s="151" t="s">
        <v>177</v>
      </c>
      <c r="D11" s="146" t="s">
        <v>69</v>
      </c>
      <c r="E11" s="151" t="s">
        <v>189</v>
      </c>
      <c r="F11" s="151" t="s">
        <v>195</v>
      </c>
      <c r="G11" s="150">
        <v>67542348.040000007</v>
      </c>
      <c r="H11" s="175" t="s">
        <v>221</v>
      </c>
      <c r="I11" s="156" t="s">
        <v>222</v>
      </c>
      <c r="J11" s="170" t="s">
        <v>72</v>
      </c>
      <c r="K11" s="176" t="s">
        <v>223</v>
      </c>
      <c r="L11" s="171">
        <v>5787124.75</v>
      </c>
      <c r="M11" s="171">
        <f t="shared" ref="M11:M13" si="2">N11+O11</f>
        <v>2879688</v>
      </c>
      <c r="N11" s="490">
        <v>2879688</v>
      </c>
      <c r="O11" s="173">
        <v>0</v>
      </c>
      <c r="P11" s="174">
        <f t="shared" si="1"/>
        <v>0.49760254433775597</v>
      </c>
      <c r="Q11" s="177">
        <f>M11/G11</f>
        <v>4.263529598193104E-2</v>
      </c>
      <c r="R11" s="178" t="s">
        <v>395</v>
      </c>
    </row>
    <row r="12" spans="1:18" s="179" customFormat="1" ht="300.75" customHeight="1" x14ac:dyDescent="0.25">
      <c r="A12" s="175">
        <v>7</v>
      </c>
      <c r="B12" s="151" t="s">
        <v>171</v>
      </c>
      <c r="C12" s="151" t="s">
        <v>178</v>
      </c>
      <c r="D12" s="146" t="s">
        <v>69</v>
      </c>
      <c r="E12" s="151" t="s">
        <v>190</v>
      </c>
      <c r="F12" s="151" t="s">
        <v>195</v>
      </c>
      <c r="G12" s="150">
        <v>109809294.19</v>
      </c>
      <c r="H12" s="175" t="s">
        <v>221</v>
      </c>
      <c r="I12" s="156" t="s">
        <v>222</v>
      </c>
      <c r="J12" s="170" t="s">
        <v>72</v>
      </c>
      <c r="K12" s="176" t="s">
        <v>223</v>
      </c>
      <c r="L12" s="171">
        <v>4715937.32</v>
      </c>
      <c r="M12" s="171">
        <f t="shared" si="2"/>
        <v>4711313</v>
      </c>
      <c r="N12" s="490">
        <v>4711313</v>
      </c>
      <c r="O12" s="173">
        <v>0</v>
      </c>
      <c r="P12" s="174">
        <f t="shared" si="1"/>
        <v>0.9990194271708428</v>
      </c>
      <c r="Q12" s="177">
        <f>M12/G12</f>
        <v>4.2904501251489195E-2</v>
      </c>
      <c r="R12" s="178" t="s">
        <v>396</v>
      </c>
    </row>
    <row r="13" spans="1:18" ht="251.25" customHeight="1" x14ac:dyDescent="0.25">
      <c r="A13" s="731">
        <v>8</v>
      </c>
      <c r="B13" s="733" t="s">
        <v>171</v>
      </c>
      <c r="C13" s="733" t="s">
        <v>179</v>
      </c>
      <c r="D13" s="733" t="s">
        <v>224</v>
      </c>
      <c r="E13" s="733" t="s">
        <v>205</v>
      </c>
      <c r="F13" s="733" t="s">
        <v>225</v>
      </c>
      <c r="G13" s="744">
        <v>5213341.5599999996</v>
      </c>
      <c r="H13" s="731" t="s">
        <v>226</v>
      </c>
      <c r="I13" s="731" t="s">
        <v>249</v>
      </c>
      <c r="J13" s="170" t="s">
        <v>175</v>
      </c>
      <c r="K13" s="746" t="s">
        <v>227</v>
      </c>
      <c r="L13" s="180">
        <v>3263660</v>
      </c>
      <c r="M13" s="180">
        <f t="shared" si="2"/>
        <v>815915</v>
      </c>
      <c r="N13" s="46">
        <v>815915</v>
      </c>
      <c r="O13" s="181">
        <v>0</v>
      </c>
      <c r="P13" s="182">
        <f t="shared" si="1"/>
        <v>0.25</v>
      </c>
      <c r="Q13" s="748">
        <f>(M13+M14)/G13</f>
        <v>0.19003857479846381</v>
      </c>
      <c r="R13" s="729" t="s">
        <v>405</v>
      </c>
    </row>
    <row r="14" spans="1:18" ht="229.5" customHeight="1" x14ac:dyDescent="0.25">
      <c r="A14" s="732"/>
      <c r="B14" s="734"/>
      <c r="C14" s="734"/>
      <c r="D14" s="734"/>
      <c r="E14" s="734"/>
      <c r="F14" s="734"/>
      <c r="G14" s="745"/>
      <c r="H14" s="732"/>
      <c r="I14" s="732"/>
      <c r="J14" s="155" t="s">
        <v>176</v>
      </c>
      <c r="K14" s="747"/>
      <c r="L14" s="183">
        <v>979098</v>
      </c>
      <c r="M14" s="184">
        <f t="shared" si="0"/>
        <v>174821</v>
      </c>
      <c r="N14" s="185">
        <v>174821</v>
      </c>
      <c r="O14" s="186">
        <v>0</v>
      </c>
      <c r="P14" s="187">
        <f>M14/L14</f>
        <v>0.17855311725690381</v>
      </c>
      <c r="Q14" s="749"/>
      <c r="R14" s="730"/>
    </row>
    <row r="15" spans="1:18" ht="409.5" customHeight="1" x14ac:dyDescent="0.25">
      <c r="A15" s="688">
        <v>9</v>
      </c>
      <c r="B15" s="684" t="s">
        <v>171</v>
      </c>
      <c r="C15" s="684" t="s">
        <v>180</v>
      </c>
      <c r="D15" s="684" t="s">
        <v>224</v>
      </c>
      <c r="E15" s="728" t="s">
        <v>377</v>
      </c>
      <c r="F15" s="684" t="s">
        <v>193</v>
      </c>
      <c r="G15" s="686">
        <v>7683717.46</v>
      </c>
      <c r="H15" s="688" t="s">
        <v>226</v>
      </c>
      <c r="I15" s="688" t="s">
        <v>228</v>
      </c>
      <c r="J15" s="188" t="s">
        <v>175</v>
      </c>
      <c r="K15" s="189" t="s">
        <v>229</v>
      </c>
      <c r="L15" s="190">
        <v>4033239.72</v>
      </c>
      <c r="M15" s="514">
        <f t="shared" si="0"/>
        <v>201662</v>
      </c>
      <c r="N15" s="191">
        <v>201662</v>
      </c>
      <c r="O15" s="192">
        <v>0</v>
      </c>
      <c r="P15" s="193">
        <f t="shared" si="1"/>
        <v>5.0000003471154943E-2</v>
      </c>
      <c r="Q15" s="690">
        <f>(M15+M16)/G15</f>
        <v>3.528135975994099E-2</v>
      </c>
      <c r="R15" s="133" t="s">
        <v>404</v>
      </c>
    </row>
    <row r="16" spans="1:18" ht="105" x14ac:dyDescent="0.25">
      <c r="A16" s="689"/>
      <c r="B16" s="685"/>
      <c r="C16" s="685"/>
      <c r="D16" s="685"/>
      <c r="E16" s="685"/>
      <c r="F16" s="685"/>
      <c r="G16" s="687"/>
      <c r="H16" s="689"/>
      <c r="I16" s="689"/>
      <c r="J16" s="170" t="s">
        <v>230</v>
      </c>
      <c r="K16" s="194" t="s">
        <v>231</v>
      </c>
      <c r="L16" s="171">
        <v>201662</v>
      </c>
      <c r="M16" s="514">
        <f t="shared" si="0"/>
        <v>69430</v>
      </c>
      <c r="N16" s="172">
        <v>69430</v>
      </c>
      <c r="O16" s="173">
        <v>0</v>
      </c>
      <c r="P16" s="174">
        <v>0</v>
      </c>
      <c r="Q16" s="683"/>
      <c r="R16" s="133" t="s">
        <v>406</v>
      </c>
    </row>
    <row r="17" spans="1:23" ht="323.25" customHeight="1" x14ac:dyDescent="0.25">
      <c r="A17" s="688">
        <v>10</v>
      </c>
      <c r="B17" s="684" t="s">
        <v>171</v>
      </c>
      <c r="C17" s="684" t="s">
        <v>181</v>
      </c>
      <c r="D17" s="684" t="s">
        <v>232</v>
      </c>
      <c r="E17" s="684" t="s">
        <v>206</v>
      </c>
      <c r="F17" s="684" t="s">
        <v>192</v>
      </c>
      <c r="G17" s="724">
        <v>13179425.42</v>
      </c>
      <c r="H17" s="726" t="s">
        <v>221</v>
      </c>
      <c r="I17" s="688" t="s">
        <v>233</v>
      </c>
      <c r="J17" s="195" t="s">
        <v>175</v>
      </c>
      <c r="K17" s="667" t="s">
        <v>182</v>
      </c>
      <c r="L17" s="190">
        <v>101336.35</v>
      </c>
      <c r="M17" s="190">
        <f t="shared" si="0"/>
        <v>0</v>
      </c>
      <c r="N17" s="208">
        <v>0</v>
      </c>
      <c r="O17" s="192">
        <v>0</v>
      </c>
      <c r="P17" s="193">
        <f t="shared" si="1"/>
        <v>0</v>
      </c>
      <c r="Q17" s="690">
        <f>(M17+M18)/G17</f>
        <v>0</v>
      </c>
      <c r="R17" s="133" t="s">
        <v>399</v>
      </c>
    </row>
    <row r="18" spans="1:23" ht="145.5" customHeight="1" x14ac:dyDescent="0.25">
      <c r="A18" s="689"/>
      <c r="B18" s="685"/>
      <c r="C18" s="685"/>
      <c r="D18" s="685"/>
      <c r="E18" s="685"/>
      <c r="F18" s="685"/>
      <c r="G18" s="725"/>
      <c r="H18" s="727"/>
      <c r="I18" s="689"/>
      <c r="J18" s="509" t="s">
        <v>176</v>
      </c>
      <c r="K18" s="723"/>
      <c r="L18" s="190">
        <v>20269</v>
      </c>
      <c r="M18" s="196">
        <v>0</v>
      </c>
      <c r="N18" s="208">
        <v>0</v>
      </c>
      <c r="O18" s="192">
        <v>0</v>
      </c>
      <c r="P18" s="193">
        <f t="shared" si="1"/>
        <v>0</v>
      </c>
      <c r="Q18" s="682"/>
      <c r="R18" s="133" t="s">
        <v>360</v>
      </c>
    </row>
    <row r="19" spans="1:23" x14ac:dyDescent="0.25">
      <c r="A19" s="688">
        <v>11</v>
      </c>
      <c r="B19" s="684" t="s">
        <v>171</v>
      </c>
      <c r="C19" s="684" t="s">
        <v>234</v>
      </c>
      <c r="D19" s="684" t="s">
        <v>232</v>
      </c>
      <c r="E19" s="684" t="s">
        <v>207</v>
      </c>
      <c r="F19" s="684" t="s">
        <v>192</v>
      </c>
      <c r="G19" s="686">
        <v>11568526.630000001</v>
      </c>
      <c r="H19" s="688" t="s">
        <v>221</v>
      </c>
      <c r="I19" s="688" t="s">
        <v>233</v>
      </c>
      <c r="J19" s="696" t="s">
        <v>175</v>
      </c>
      <c r="K19" s="667" t="s">
        <v>235</v>
      </c>
      <c r="L19" s="717">
        <v>2675450.1</v>
      </c>
      <c r="M19" s="717">
        <f t="shared" si="0"/>
        <v>2318724</v>
      </c>
      <c r="N19" s="719">
        <v>2318724</v>
      </c>
      <c r="O19" s="721">
        <v>0</v>
      </c>
      <c r="P19" s="690">
        <f t="shared" si="1"/>
        <v>0.86666688345261977</v>
      </c>
      <c r="Q19" s="690">
        <f>(M19+M21)/G19</f>
        <v>0.40086764272763747</v>
      </c>
      <c r="R19" s="703" t="s">
        <v>354</v>
      </c>
    </row>
    <row r="20" spans="1:23" ht="379.5" customHeight="1" x14ac:dyDescent="0.25">
      <c r="A20" s="697"/>
      <c r="B20" s="698"/>
      <c r="C20" s="698"/>
      <c r="D20" s="698"/>
      <c r="E20" s="698"/>
      <c r="F20" s="698"/>
      <c r="G20" s="699"/>
      <c r="H20" s="697"/>
      <c r="I20" s="697"/>
      <c r="J20" s="681"/>
      <c r="K20" s="668"/>
      <c r="L20" s="718"/>
      <c r="M20" s="718"/>
      <c r="N20" s="720"/>
      <c r="O20" s="722"/>
      <c r="P20" s="683"/>
      <c r="Q20" s="682"/>
      <c r="R20" s="704"/>
    </row>
    <row r="21" spans="1:23" ht="91.5" customHeight="1" x14ac:dyDescent="0.25">
      <c r="A21" s="689"/>
      <c r="B21" s="685"/>
      <c r="C21" s="685"/>
      <c r="D21" s="685"/>
      <c r="E21" s="685"/>
      <c r="F21" s="685"/>
      <c r="G21" s="687"/>
      <c r="H21" s="689"/>
      <c r="I21" s="689"/>
      <c r="J21" s="509" t="s">
        <v>176</v>
      </c>
      <c r="K21" s="723"/>
      <c r="L21" s="190">
        <v>2318724</v>
      </c>
      <c r="M21" s="190">
        <f t="shared" si="0"/>
        <v>2318724</v>
      </c>
      <c r="N21" s="191">
        <v>2318724</v>
      </c>
      <c r="O21" s="192">
        <v>0</v>
      </c>
      <c r="P21" s="193">
        <f t="shared" si="1"/>
        <v>1</v>
      </c>
      <c r="Q21" s="683"/>
      <c r="R21" s="133" t="s">
        <v>351</v>
      </c>
    </row>
    <row r="22" spans="1:23" ht="210" x14ac:dyDescent="0.25">
      <c r="A22" s="688">
        <v>12</v>
      </c>
      <c r="B22" s="684" t="s">
        <v>171</v>
      </c>
      <c r="C22" s="684" t="s">
        <v>236</v>
      </c>
      <c r="D22" s="684" t="s">
        <v>237</v>
      </c>
      <c r="E22" s="705" t="s">
        <v>204</v>
      </c>
      <c r="F22" s="684" t="s">
        <v>196</v>
      </c>
      <c r="G22" s="708">
        <v>87687163</v>
      </c>
      <c r="H22" s="711" t="s">
        <v>221</v>
      </c>
      <c r="I22" s="714" t="s">
        <v>238</v>
      </c>
      <c r="J22" s="151" t="s">
        <v>239</v>
      </c>
      <c r="K22" s="700" t="s">
        <v>240</v>
      </c>
      <c r="L22" s="701">
        <v>62041955.82</v>
      </c>
      <c r="M22" s="190">
        <f t="shared" si="0"/>
        <v>0</v>
      </c>
      <c r="N22" s="208">
        <v>0</v>
      </c>
      <c r="O22" s="192">
        <v>0</v>
      </c>
      <c r="P22" s="690">
        <f>(M22+M23)/L22</f>
        <v>3.4673632891929678E-5</v>
      </c>
      <c r="Q22" s="682">
        <f>(N22+N23+M24)/G22</f>
        <v>0.12931047546834193</v>
      </c>
      <c r="R22" s="133" t="s">
        <v>394</v>
      </c>
      <c r="T22" s="23"/>
    </row>
    <row r="23" spans="1:23" ht="90" x14ac:dyDescent="0.25">
      <c r="A23" s="697"/>
      <c r="B23" s="698"/>
      <c r="C23" s="698"/>
      <c r="D23" s="698"/>
      <c r="E23" s="706"/>
      <c r="F23" s="698"/>
      <c r="G23" s="709"/>
      <c r="H23" s="712"/>
      <c r="I23" s="715"/>
      <c r="J23" s="153" t="s">
        <v>388</v>
      </c>
      <c r="K23" s="669"/>
      <c r="L23" s="702"/>
      <c r="M23" s="190">
        <f t="shared" si="0"/>
        <v>2151.2199999999998</v>
      </c>
      <c r="N23" s="191">
        <v>2151.2199999999998</v>
      </c>
      <c r="O23" s="192">
        <v>0</v>
      </c>
      <c r="P23" s="683"/>
      <c r="Q23" s="682"/>
      <c r="R23" s="198" t="s">
        <v>403</v>
      </c>
    </row>
    <row r="24" spans="1:23" ht="75" x14ac:dyDescent="0.25">
      <c r="A24" s="689"/>
      <c r="B24" s="685"/>
      <c r="C24" s="685"/>
      <c r="D24" s="685"/>
      <c r="E24" s="707"/>
      <c r="F24" s="685"/>
      <c r="G24" s="710"/>
      <c r="H24" s="713"/>
      <c r="I24" s="716"/>
      <c r="J24" s="512" t="s">
        <v>389</v>
      </c>
      <c r="K24" s="194" t="s">
        <v>241</v>
      </c>
      <c r="L24" s="190">
        <v>11336717.52</v>
      </c>
      <c r="M24" s="190">
        <f t="shared" si="0"/>
        <v>11336717.52</v>
      </c>
      <c r="N24" s="199">
        <v>0</v>
      </c>
      <c r="O24" s="173">
        <v>11336717.52</v>
      </c>
      <c r="P24" s="193">
        <f t="shared" si="1"/>
        <v>1</v>
      </c>
      <c r="Q24" s="682"/>
      <c r="R24" s="134" t="s">
        <v>407</v>
      </c>
    </row>
    <row r="25" spans="1:23" ht="125.25" customHeight="1" x14ac:dyDescent="0.25">
      <c r="A25" s="439">
        <v>16</v>
      </c>
      <c r="B25" s="200" t="s">
        <v>171</v>
      </c>
      <c r="C25" s="200" t="s">
        <v>183</v>
      </c>
      <c r="D25" s="200" t="s">
        <v>242</v>
      </c>
      <c r="E25" s="201" t="s">
        <v>243</v>
      </c>
      <c r="F25" s="200" t="s">
        <v>244</v>
      </c>
      <c r="G25" s="159">
        <v>87252251.980000004</v>
      </c>
      <c r="H25" s="159" t="s">
        <v>221</v>
      </c>
      <c r="I25" s="2" t="s">
        <v>245</v>
      </c>
      <c r="J25" s="513" t="s">
        <v>390</v>
      </c>
      <c r="K25" s="194" t="s">
        <v>246</v>
      </c>
      <c r="L25" s="171">
        <v>269934.52</v>
      </c>
      <c r="M25" s="171">
        <f t="shared" si="0"/>
        <v>269934.52</v>
      </c>
      <c r="N25" s="202">
        <v>269934.52</v>
      </c>
      <c r="O25" s="173">
        <v>0</v>
      </c>
      <c r="P25" s="174">
        <f t="shared" si="1"/>
        <v>1</v>
      </c>
      <c r="Q25" s="203">
        <f>M25/G25</f>
        <v>3.0937255357245622E-3</v>
      </c>
      <c r="R25" s="134" t="s">
        <v>355</v>
      </c>
    </row>
    <row r="26" spans="1:23" ht="408.6" customHeight="1" x14ac:dyDescent="0.25">
      <c r="A26" s="485">
        <v>19</v>
      </c>
      <c r="B26" s="484" t="s">
        <v>171</v>
      </c>
      <c r="C26" s="484" t="s">
        <v>184</v>
      </c>
      <c r="D26" s="484" t="s">
        <v>247</v>
      </c>
      <c r="E26" s="484" t="s">
        <v>197</v>
      </c>
      <c r="F26" s="484" t="s">
        <v>198</v>
      </c>
      <c r="G26" s="486">
        <v>144128467</v>
      </c>
      <c r="H26" s="487" t="s">
        <v>248</v>
      </c>
      <c r="I26" s="488" t="s">
        <v>249</v>
      </c>
      <c r="J26" s="188" t="s">
        <v>175</v>
      </c>
      <c r="K26" s="489" t="s">
        <v>250</v>
      </c>
      <c r="L26" s="204">
        <v>9222024</v>
      </c>
      <c r="M26" s="204">
        <f t="shared" si="0"/>
        <v>9222024</v>
      </c>
      <c r="N26" s="205">
        <v>9222024</v>
      </c>
      <c r="O26" s="206">
        <v>0</v>
      </c>
      <c r="P26" s="207">
        <f t="shared" si="1"/>
        <v>1</v>
      </c>
      <c r="Q26" s="207">
        <f>M26/G26</f>
        <v>6.3984750493460807E-2</v>
      </c>
      <c r="R26" s="491" t="s">
        <v>414</v>
      </c>
    </row>
    <row r="27" spans="1:23" ht="408.75" customHeight="1" x14ac:dyDescent="0.25">
      <c r="A27" s="200">
        <v>26</v>
      </c>
      <c r="B27" s="200" t="s">
        <v>171</v>
      </c>
      <c r="C27" s="200" t="s">
        <v>199</v>
      </c>
      <c r="D27" s="200" t="s">
        <v>112</v>
      </c>
      <c r="E27" s="209" t="s">
        <v>200</v>
      </c>
      <c r="F27" s="210" t="s">
        <v>251</v>
      </c>
      <c r="G27" s="159">
        <v>32851203.190000001</v>
      </c>
      <c r="H27" s="159" t="s">
        <v>252</v>
      </c>
      <c r="I27" s="2" t="s">
        <v>253</v>
      </c>
      <c r="J27" s="211" t="s">
        <v>16</v>
      </c>
      <c r="K27" s="212" t="s">
        <v>254</v>
      </c>
      <c r="L27" s="160">
        <v>732271.43</v>
      </c>
      <c r="M27" s="190">
        <f t="shared" si="0"/>
        <v>732271.43</v>
      </c>
      <c r="N27" s="213">
        <v>732271.43</v>
      </c>
      <c r="O27" s="214">
        <v>0</v>
      </c>
      <c r="P27" s="215">
        <f t="shared" ref="P27:P46" si="3">M27/L27</f>
        <v>1</v>
      </c>
      <c r="Q27" s="193">
        <f>M27/G27</f>
        <v>2.2290551300809144E-2</v>
      </c>
      <c r="R27" s="216" t="s">
        <v>400</v>
      </c>
    </row>
    <row r="28" spans="1:23" ht="180" x14ac:dyDescent="0.25">
      <c r="A28" s="688">
        <v>27</v>
      </c>
      <c r="B28" s="684" t="s">
        <v>171</v>
      </c>
      <c r="C28" s="684" t="s">
        <v>185</v>
      </c>
      <c r="D28" s="684" t="s">
        <v>112</v>
      </c>
      <c r="E28" s="684" t="s">
        <v>186</v>
      </c>
      <c r="F28" s="684" t="s">
        <v>255</v>
      </c>
      <c r="G28" s="686">
        <v>37057739.189999998</v>
      </c>
      <c r="H28" s="688" t="s">
        <v>221</v>
      </c>
      <c r="I28" s="688" t="s">
        <v>249</v>
      </c>
      <c r="J28" s="195" t="s">
        <v>72</v>
      </c>
      <c r="K28" s="194" t="s">
        <v>256</v>
      </c>
      <c r="L28" s="171">
        <v>5932670.2699999996</v>
      </c>
      <c r="M28" s="171">
        <f>N28+O28</f>
        <v>5932671</v>
      </c>
      <c r="N28" s="197">
        <v>5932671</v>
      </c>
      <c r="O28" s="217">
        <v>0</v>
      </c>
      <c r="P28" s="207">
        <f t="shared" si="3"/>
        <v>1.0000001230474587</v>
      </c>
      <c r="Q28" s="690">
        <f>(M28+M29)/G28</f>
        <v>0.16009263192183421</v>
      </c>
      <c r="R28" s="134" t="s">
        <v>352</v>
      </c>
    </row>
    <row r="29" spans="1:23" ht="48" customHeight="1" x14ac:dyDescent="0.25">
      <c r="A29" s="689"/>
      <c r="B29" s="685"/>
      <c r="C29" s="685"/>
      <c r="D29" s="685"/>
      <c r="E29" s="685"/>
      <c r="F29" s="685"/>
      <c r="G29" s="687"/>
      <c r="H29" s="689"/>
      <c r="I29" s="689"/>
      <c r="J29" s="149" t="s">
        <v>257</v>
      </c>
      <c r="K29" s="218" t="s">
        <v>124</v>
      </c>
      <c r="L29" s="219">
        <v>0</v>
      </c>
      <c r="M29" s="196">
        <v>0</v>
      </c>
      <c r="N29" s="208">
        <v>0</v>
      </c>
      <c r="O29" s="208">
        <v>0</v>
      </c>
      <c r="P29" s="207">
        <v>0</v>
      </c>
      <c r="Q29" s="682"/>
      <c r="R29" s="134" t="s">
        <v>258</v>
      </c>
    </row>
    <row r="30" spans="1:23" ht="250.5" customHeight="1" x14ac:dyDescent="0.25">
      <c r="A30" s="688">
        <v>28</v>
      </c>
      <c r="B30" s="684" t="s">
        <v>171</v>
      </c>
      <c r="C30" s="684" t="s">
        <v>187</v>
      </c>
      <c r="D30" s="684" t="s">
        <v>112</v>
      </c>
      <c r="E30" s="684" t="s">
        <v>202</v>
      </c>
      <c r="F30" s="684" t="s">
        <v>251</v>
      </c>
      <c r="G30" s="686">
        <v>135462141.78</v>
      </c>
      <c r="H30" s="688" t="s">
        <v>221</v>
      </c>
      <c r="I30" s="688" t="s">
        <v>249</v>
      </c>
      <c r="J30" s="696" t="s">
        <v>16</v>
      </c>
      <c r="K30" s="218" t="s">
        <v>259</v>
      </c>
      <c r="L30" s="171">
        <v>344617.16</v>
      </c>
      <c r="M30" s="190">
        <f>N30+O30</f>
        <v>344617.16</v>
      </c>
      <c r="N30" s="191">
        <v>344617.16</v>
      </c>
      <c r="O30" s="217">
        <v>0</v>
      </c>
      <c r="P30" s="207">
        <f t="shared" si="3"/>
        <v>1</v>
      </c>
      <c r="Q30" s="682">
        <f>(M30+M31+M32+M33+M34+M35)/G30</f>
        <v>0.1894192092553226</v>
      </c>
      <c r="R30" s="134" t="s">
        <v>408</v>
      </c>
    </row>
    <row r="31" spans="1:23" ht="409.5" customHeight="1" x14ac:dyDescent="0.25">
      <c r="A31" s="697"/>
      <c r="B31" s="698"/>
      <c r="C31" s="698"/>
      <c r="D31" s="698"/>
      <c r="E31" s="698"/>
      <c r="F31" s="698"/>
      <c r="G31" s="699"/>
      <c r="H31" s="697"/>
      <c r="I31" s="697"/>
      <c r="J31" s="678"/>
      <c r="K31" s="220" t="s">
        <v>260</v>
      </c>
      <c r="L31" s="221">
        <v>1779352.04</v>
      </c>
      <c r="M31" s="190">
        <f>N31+O31</f>
        <v>1779352.04</v>
      </c>
      <c r="N31" s="222">
        <v>1779352.04</v>
      </c>
      <c r="O31" s="223">
        <v>0</v>
      </c>
      <c r="P31" s="215">
        <f t="shared" si="3"/>
        <v>1</v>
      </c>
      <c r="Q31" s="682"/>
      <c r="R31" s="224" t="s">
        <v>397</v>
      </c>
      <c r="U31" s="225"/>
      <c r="V31" s="29"/>
      <c r="W31" s="29"/>
    </row>
    <row r="32" spans="1:23" ht="231.75" customHeight="1" x14ac:dyDescent="0.25">
      <c r="A32" s="697"/>
      <c r="B32" s="698"/>
      <c r="C32" s="698"/>
      <c r="D32" s="698"/>
      <c r="E32" s="698"/>
      <c r="F32" s="698"/>
      <c r="G32" s="699"/>
      <c r="H32" s="697"/>
      <c r="I32" s="697"/>
      <c r="J32" s="149" t="s">
        <v>72</v>
      </c>
      <c r="K32" s="218" t="s">
        <v>261</v>
      </c>
      <c r="L32" s="171">
        <v>23435162.289999999</v>
      </c>
      <c r="M32" s="190">
        <f>N32+O32</f>
        <v>23435162.579999998</v>
      </c>
      <c r="N32" s="197">
        <v>19367903</v>
      </c>
      <c r="O32" s="217">
        <v>4067259.58</v>
      </c>
      <c r="P32" s="207">
        <f t="shared" si="3"/>
        <v>1.0000000123745676</v>
      </c>
      <c r="Q32" s="682"/>
      <c r="R32" s="134" t="s">
        <v>353</v>
      </c>
    </row>
    <row r="33" spans="1:18" ht="30" x14ac:dyDescent="0.25">
      <c r="A33" s="697"/>
      <c r="B33" s="698"/>
      <c r="C33" s="698"/>
      <c r="D33" s="698"/>
      <c r="E33" s="698"/>
      <c r="F33" s="698"/>
      <c r="G33" s="699"/>
      <c r="H33" s="697"/>
      <c r="I33" s="697"/>
      <c r="J33" s="149" t="s">
        <v>257</v>
      </c>
      <c r="K33" s="218" t="s">
        <v>124</v>
      </c>
      <c r="L33" s="171">
        <v>0</v>
      </c>
      <c r="M33" s="171">
        <v>0</v>
      </c>
      <c r="N33" s="226">
        <v>0</v>
      </c>
      <c r="O33" s="227">
        <v>0</v>
      </c>
      <c r="P33" s="207">
        <v>0</v>
      </c>
      <c r="Q33" s="682"/>
      <c r="R33" s="134" t="s">
        <v>262</v>
      </c>
    </row>
    <row r="34" spans="1:18" ht="30" x14ac:dyDescent="0.25">
      <c r="A34" s="697"/>
      <c r="B34" s="698"/>
      <c r="C34" s="698"/>
      <c r="D34" s="698"/>
      <c r="E34" s="698"/>
      <c r="F34" s="698"/>
      <c r="G34" s="699"/>
      <c r="H34" s="697"/>
      <c r="I34" s="697"/>
      <c r="J34" s="149" t="s">
        <v>257</v>
      </c>
      <c r="K34" s="218" t="s">
        <v>124</v>
      </c>
      <c r="L34" s="171">
        <v>0</v>
      </c>
      <c r="M34" s="171">
        <v>0</v>
      </c>
      <c r="N34" s="226">
        <v>0</v>
      </c>
      <c r="O34" s="227">
        <v>0</v>
      </c>
      <c r="P34" s="207">
        <v>0</v>
      </c>
      <c r="Q34" s="682"/>
      <c r="R34" s="134" t="s">
        <v>263</v>
      </c>
    </row>
    <row r="35" spans="1:18" ht="385.5" customHeight="1" x14ac:dyDescent="0.25">
      <c r="A35" s="689"/>
      <c r="B35" s="685"/>
      <c r="C35" s="685"/>
      <c r="D35" s="685"/>
      <c r="E35" s="685"/>
      <c r="F35" s="685"/>
      <c r="G35" s="687"/>
      <c r="H35" s="689"/>
      <c r="I35" s="689"/>
      <c r="J35" s="149" t="s">
        <v>264</v>
      </c>
      <c r="K35" s="218" t="s">
        <v>265</v>
      </c>
      <c r="L35" s="171">
        <v>100000</v>
      </c>
      <c r="M35" s="190">
        <f>N35+O35</f>
        <v>100000</v>
      </c>
      <c r="N35" s="191">
        <v>100000</v>
      </c>
      <c r="O35" s="217">
        <v>0</v>
      </c>
      <c r="P35" s="215">
        <f t="shared" si="3"/>
        <v>1</v>
      </c>
      <c r="Q35" s="683"/>
      <c r="R35" s="134" t="s">
        <v>409</v>
      </c>
    </row>
    <row r="36" spans="1:18" ht="122.45" customHeight="1" x14ac:dyDescent="0.25">
      <c r="A36" s="662">
        <v>35</v>
      </c>
      <c r="B36" s="662" t="s">
        <v>171</v>
      </c>
      <c r="C36" s="672" t="s">
        <v>266</v>
      </c>
      <c r="D36" s="675" t="s">
        <v>267</v>
      </c>
      <c r="E36" s="665" t="s">
        <v>386</v>
      </c>
      <c r="F36" s="679" t="s">
        <v>387</v>
      </c>
      <c r="G36" s="656">
        <v>34262039.270000003</v>
      </c>
      <c r="H36" s="659" t="s">
        <v>268</v>
      </c>
      <c r="I36" s="662" t="s">
        <v>269</v>
      </c>
      <c r="J36" s="665" t="s">
        <v>175</v>
      </c>
      <c r="K36" s="667" t="s">
        <v>270</v>
      </c>
      <c r="L36" s="670">
        <v>2400</v>
      </c>
      <c r="M36" s="190">
        <f>N36+O36</f>
        <v>75</v>
      </c>
      <c r="N36" s="228">
        <v>75</v>
      </c>
      <c r="O36" s="217">
        <v>0</v>
      </c>
      <c r="P36" s="690">
        <f>(M36+M37)/L36</f>
        <v>0.95041666666666669</v>
      </c>
      <c r="Q36" s="691">
        <f>(M36+M37+M38)/G36</f>
        <v>9.8213651951137922E-5</v>
      </c>
      <c r="R36" s="694" t="s">
        <v>361</v>
      </c>
    </row>
    <row r="37" spans="1:18" ht="142.5" customHeight="1" x14ac:dyDescent="0.25">
      <c r="A37" s="663"/>
      <c r="B37" s="663"/>
      <c r="C37" s="673"/>
      <c r="D37" s="676"/>
      <c r="E37" s="678"/>
      <c r="F37" s="680"/>
      <c r="G37" s="657"/>
      <c r="H37" s="660"/>
      <c r="I37" s="663"/>
      <c r="J37" s="666"/>
      <c r="K37" s="668"/>
      <c r="L37" s="671"/>
      <c r="M37" s="190">
        <f>N37+O37</f>
        <v>2206</v>
      </c>
      <c r="N37" s="229">
        <v>2206</v>
      </c>
      <c r="O37" s="217">
        <v>0</v>
      </c>
      <c r="P37" s="683"/>
      <c r="Q37" s="692"/>
      <c r="R37" s="695"/>
    </row>
    <row r="38" spans="1:18" ht="120" x14ac:dyDescent="0.25">
      <c r="A38" s="663"/>
      <c r="B38" s="663"/>
      <c r="C38" s="673"/>
      <c r="D38" s="676"/>
      <c r="E38" s="678"/>
      <c r="F38" s="680"/>
      <c r="G38" s="657"/>
      <c r="H38" s="660"/>
      <c r="I38" s="663"/>
      <c r="J38" s="155" t="s">
        <v>271</v>
      </c>
      <c r="K38" s="669"/>
      <c r="L38" s="230">
        <v>1084</v>
      </c>
      <c r="M38" s="190">
        <f>N38+O38</f>
        <v>1084</v>
      </c>
      <c r="N38" s="229">
        <v>1084</v>
      </c>
      <c r="O38" s="217">
        <v>0</v>
      </c>
      <c r="P38" s="207">
        <f t="shared" si="3"/>
        <v>1</v>
      </c>
      <c r="Q38" s="692"/>
      <c r="R38" s="231" t="s">
        <v>362</v>
      </c>
    </row>
    <row r="39" spans="1:18" ht="92.25" customHeight="1" x14ac:dyDescent="0.25">
      <c r="A39" s="664"/>
      <c r="B39" s="664"/>
      <c r="C39" s="674"/>
      <c r="D39" s="677"/>
      <c r="E39" s="666"/>
      <c r="F39" s="681"/>
      <c r="G39" s="658"/>
      <c r="H39" s="661"/>
      <c r="I39" s="664"/>
      <c r="J39" s="155" t="s">
        <v>272</v>
      </c>
      <c r="K39" s="157" t="s">
        <v>273</v>
      </c>
      <c r="L39" s="230">
        <v>56.79</v>
      </c>
      <c r="M39" s="190">
        <f>N39+O39</f>
        <v>56.79</v>
      </c>
      <c r="N39" s="229">
        <v>56.79</v>
      </c>
      <c r="O39" s="217">
        <v>0</v>
      </c>
      <c r="P39" s="207">
        <f t="shared" si="3"/>
        <v>1</v>
      </c>
      <c r="Q39" s="693"/>
      <c r="R39" s="503" t="s">
        <v>363</v>
      </c>
    </row>
    <row r="40" spans="1:18" ht="165" x14ac:dyDescent="0.25">
      <c r="A40" s="132">
        <v>36</v>
      </c>
      <c r="B40" s="151" t="s">
        <v>171</v>
      </c>
      <c r="C40" s="138" t="s">
        <v>274</v>
      </c>
      <c r="D40" s="137" t="s">
        <v>267</v>
      </c>
      <c r="E40" s="418" t="s">
        <v>378</v>
      </c>
      <c r="F40" s="509" t="s">
        <v>385</v>
      </c>
      <c r="G40" s="136">
        <v>5000000</v>
      </c>
      <c r="H40" s="232" t="s">
        <v>268</v>
      </c>
      <c r="I40" s="149" t="s">
        <v>269</v>
      </c>
      <c r="J40" s="149" t="s">
        <v>392</v>
      </c>
      <c r="K40" s="506" t="s">
        <v>275</v>
      </c>
      <c r="L40" s="233">
        <v>95000</v>
      </c>
      <c r="M40" s="190">
        <f t="shared" ref="M40" si="4">N40+O40</f>
        <v>95000</v>
      </c>
      <c r="N40" s="191">
        <v>95000</v>
      </c>
      <c r="O40" s="217">
        <v>0</v>
      </c>
      <c r="P40" s="207">
        <f t="shared" si="3"/>
        <v>1</v>
      </c>
      <c r="Q40" s="234">
        <f t="shared" ref="Q40:Q41" si="5">M40/G40</f>
        <v>1.9E-2</v>
      </c>
      <c r="R40" s="139" t="s">
        <v>370</v>
      </c>
    </row>
    <row r="41" spans="1:18" ht="87" customHeight="1" x14ac:dyDescent="0.25">
      <c r="A41" s="132">
        <v>37</v>
      </c>
      <c r="B41" s="151" t="s">
        <v>171</v>
      </c>
      <c r="C41" s="138" t="s">
        <v>276</v>
      </c>
      <c r="D41" s="137" t="s">
        <v>267</v>
      </c>
      <c r="E41" s="508" t="s">
        <v>383</v>
      </c>
      <c r="F41" s="509" t="s">
        <v>384</v>
      </c>
      <c r="G41" s="136">
        <v>6335700</v>
      </c>
      <c r="H41" s="232" t="s">
        <v>268</v>
      </c>
      <c r="I41" s="149" t="s">
        <v>249</v>
      </c>
      <c r="J41" s="149" t="s">
        <v>392</v>
      </c>
      <c r="K41" s="218" t="s">
        <v>277</v>
      </c>
      <c r="L41" s="233">
        <v>2099.83</v>
      </c>
      <c r="M41" s="190">
        <f>N41+O41</f>
        <v>2099.83</v>
      </c>
      <c r="N41" s="191">
        <v>2099.83</v>
      </c>
      <c r="O41" s="208">
        <v>0</v>
      </c>
      <c r="P41" s="207">
        <v>1</v>
      </c>
      <c r="Q41" s="234">
        <f t="shared" si="5"/>
        <v>3.3142825575705918E-4</v>
      </c>
      <c r="R41" s="139" t="s">
        <v>372</v>
      </c>
    </row>
    <row r="42" spans="1:18" ht="330" x14ac:dyDescent="0.25">
      <c r="A42" s="158">
        <v>39</v>
      </c>
      <c r="B42" s="152" t="s">
        <v>171</v>
      </c>
      <c r="C42" s="235" t="s">
        <v>278</v>
      </c>
      <c r="D42" s="235" t="s">
        <v>242</v>
      </c>
      <c r="E42" s="507" t="s">
        <v>381</v>
      </c>
      <c r="F42" s="507" t="s">
        <v>382</v>
      </c>
      <c r="G42" s="236">
        <v>67200000</v>
      </c>
      <c r="H42" s="237" t="s">
        <v>215</v>
      </c>
      <c r="I42" s="237" t="s">
        <v>215</v>
      </c>
      <c r="J42" s="154" t="s">
        <v>391</v>
      </c>
      <c r="K42" s="218" t="s">
        <v>279</v>
      </c>
      <c r="L42" s="238">
        <v>352692</v>
      </c>
      <c r="M42" s="190">
        <f>N42+O42</f>
        <v>0</v>
      </c>
      <c r="N42" s="498">
        <v>0</v>
      </c>
      <c r="O42" s="240">
        <v>0</v>
      </c>
      <c r="P42" s="207">
        <f>M42/L42</f>
        <v>0</v>
      </c>
      <c r="Q42" s="241">
        <f>M42/G42</f>
        <v>0</v>
      </c>
      <c r="R42" s="134" t="s">
        <v>398</v>
      </c>
    </row>
    <row r="43" spans="1:18" ht="94.5" customHeight="1" x14ac:dyDescent="0.25">
      <c r="A43" s="362">
        <v>40</v>
      </c>
      <c r="B43" s="359" t="s">
        <v>171</v>
      </c>
      <c r="C43" s="364" t="s">
        <v>280</v>
      </c>
      <c r="D43" s="364" t="s">
        <v>232</v>
      </c>
      <c r="E43" s="417" t="s">
        <v>281</v>
      </c>
      <c r="F43" s="360" t="s">
        <v>282</v>
      </c>
      <c r="G43" s="236">
        <v>11405686.25</v>
      </c>
      <c r="H43" s="237" t="s">
        <v>283</v>
      </c>
      <c r="I43" s="237" t="s">
        <v>283</v>
      </c>
      <c r="J43" s="360" t="s">
        <v>201</v>
      </c>
      <c r="K43" s="218" t="s">
        <v>285</v>
      </c>
      <c r="L43" s="365">
        <v>604924.37</v>
      </c>
      <c r="M43" s="190">
        <f>N43+O43</f>
        <v>604924.37</v>
      </c>
      <c r="N43" s="239">
        <v>604924.37</v>
      </c>
      <c r="O43" s="240">
        <v>0</v>
      </c>
      <c r="P43" s="207">
        <f>M43/L43</f>
        <v>1</v>
      </c>
      <c r="Q43" s="363">
        <f>M43/G43</f>
        <v>5.3037086654913024E-2</v>
      </c>
      <c r="R43" s="134" t="s">
        <v>357</v>
      </c>
    </row>
    <row r="44" spans="1:18" ht="394.5" customHeight="1" x14ac:dyDescent="0.25">
      <c r="A44" s="158">
        <v>41</v>
      </c>
      <c r="B44" s="418" t="s">
        <v>171</v>
      </c>
      <c r="C44" s="361" t="s">
        <v>329</v>
      </c>
      <c r="D44" s="361" t="s">
        <v>112</v>
      </c>
      <c r="E44" s="510" t="s">
        <v>380</v>
      </c>
      <c r="F44" s="361" t="s">
        <v>203</v>
      </c>
      <c r="G44" s="511">
        <v>5649282</v>
      </c>
      <c r="H44" s="420" t="s">
        <v>330</v>
      </c>
      <c r="I44" s="420" t="s">
        <v>330</v>
      </c>
      <c r="J44" s="361" t="s">
        <v>392</v>
      </c>
      <c r="K44" s="421" t="s">
        <v>331</v>
      </c>
      <c r="L44" s="422">
        <v>943624.8</v>
      </c>
      <c r="M44" s="190">
        <f>N44+O44</f>
        <v>188724.96</v>
      </c>
      <c r="N44" s="423">
        <v>188724.96</v>
      </c>
      <c r="O44" s="424">
        <v>0</v>
      </c>
      <c r="P44" s="425">
        <f>M44/L44</f>
        <v>0.19999999999999998</v>
      </c>
      <c r="Q44" s="426">
        <f>M44/G44</f>
        <v>3.340689312376334E-2</v>
      </c>
      <c r="R44" s="134" t="s">
        <v>410</v>
      </c>
    </row>
    <row r="45" spans="1:18" ht="106.5" customHeight="1" thickBot="1" x14ac:dyDescent="0.3">
      <c r="A45" s="505">
        <v>42</v>
      </c>
      <c r="B45" s="418" t="s">
        <v>171</v>
      </c>
      <c r="C45" s="504" t="s">
        <v>374</v>
      </c>
      <c r="D45" s="504" t="s">
        <v>267</v>
      </c>
      <c r="E45" s="146" t="s">
        <v>378</v>
      </c>
      <c r="F45" s="509" t="s">
        <v>379</v>
      </c>
      <c r="G45" s="419">
        <v>5000000</v>
      </c>
      <c r="H45" s="420" t="s">
        <v>268</v>
      </c>
      <c r="I45" s="420" t="s">
        <v>269</v>
      </c>
      <c r="J45" s="504" t="s">
        <v>392</v>
      </c>
      <c r="K45" s="421" t="s">
        <v>375</v>
      </c>
      <c r="L45" s="422">
        <v>5000</v>
      </c>
      <c r="M45" s="190">
        <f>N45+O45</f>
        <v>0</v>
      </c>
      <c r="N45" s="423">
        <v>0</v>
      </c>
      <c r="O45" s="424">
        <v>0</v>
      </c>
      <c r="P45" s="425">
        <f>M45/L45</f>
        <v>0</v>
      </c>
      <c r="Q45" s="426">
        <f>M45/G45</f>
        <v>0</v>
      </c>
      <c r="R45" s="134" t="s">
        <v>376</v>
      </c>
    </row>
    <row r="46" spans="1:18" ht="32.25" customHeight="1" thickBot="1" x14ac:dyDescent="0.3">
      <c r="A46" s="650" t="s">
        <v>0</v>
      </c>
      <c r="B46" s="651"/>
      <c r="C46" s="651"/>
      <c r="D46" s="651"/>
      <c r="E46" s="651"/>
      <c r="F46" s="652"/>
      <c r="G46" s="242">
        <f>SUM(G6:G45)</f>
        <v>972291772.00999999</v>
      </c>
      <c r="H46" s="242"/>
      <c r="I46" s="243"/>
      <c r="J46" s="244"/>
      <c r="K46" s="245"/>
      <c r="L46" s="246">
        <f>SUM(L6:L45)</f>
        <v>229907615.08000001</v>
      </c>
      <c r="M46" s="246">
        <f>SUM(M6:M45)</f>
        <v>69070587.420000002</v>
      </c>
      <c r="N46" s="247">
        <f>SUM(N6:N45)</f>
        <v>53666610.32</v>
      </c>
      <c r="O46" s="248">
        <f>SUM(O6:O45)</f>
        <v>15403977.1</v>
      </c>
      <c r="P46" s="249">
        <f t="shared" si="3"/>
        <v>0.30042757564148448</v>
      </c>
      <c r="Q46" s="249">
        <f>M46/G46</f>
        <v>7.1038950866787354E-2</v>
      </c>
      <c r="R46" s="245" t="s">
        <v>142</v>
      </c>
    </row>
    <row r="47" spans="1:18" ht="28.5" customHeight="1" x14ac:dyDescent="0.25">
      <c r="A47" s="250"/>
      <c r="B47" s="251" t="s">
        <v>143</v>
      </c>
      <c r="C47" s="653" t="s">
        <v>144</v>
      </c>
      <c r="D47" s="653"/>
      <c r="E47" s="653"/>
      <c r="F47" s="653"/>
      <c r="G47" s="252"/>
      <c r="H47" s="252"/>
      <c r="I47" s="253"/>
      <c r="J47" s="253"/>
      <c r="K47" s="254"/>
      <c r="L47" s="255" t="s">
        <v>142</v>
      </c>
      <c r="M47" s="256" t="s">
        <v>142</v>
      </c>
      <c r="N47" s="257">
        <f>N6+N7+N8+N9+N10+N11+N12+N13+N14+N15+N16+N19+N21+N23+N25+N26+N27+N30+N31+N35+N36+N37+N38+N39+N40+N41+N44+N43+N45</f>
        <v>28366036.32</v>
      </c>
      <c r="O47" s="258" t="s">
        <v>142</v>
      </c>
      <c r="P47" s="259" t="s">
        <v>142</v>
      </c>
      <c r="Q47" s="259" t="s">
        <v>142</v>
      </c>
      <c r="R47" s="260" t="s">
        <v>142</v>
      </c>
    </row>
    <row r="48" spans="1:18" ht="27" customHeight="1" x14ac:dyDescent="0.25">
      <c r="A48" s="250"/>
      <c r="B48" s="261" t="s">
        <v>143</v>
      </c>
      <c r="C48" s="654" t="s">
        <v>286</v>
      </c>
      <c r="D48" s="654"/>
      <c r="E48" s="654"/>
      <c r="F48" s="654"/>
      <c r="G48" s="654"/>
      <c r="H48" s="654"/>
      <c r="I48" s="654"/>
      <c r="J48" s="654"/>
      <c r="K48" s="655"/>
      <c r="L48" s="262" t="s">
        <v>142</v>
      </c>
      <c r="M48" s="263" t="s">
        <v>142</v>
      </c>
      <c r="N48" s="264">
        <f>N22+N28+N32</f>
        <v>25300574</v>
      </c>
      <c r="O48" s="265">
        <f>O46</f>
        <v>15403977.1</v>
      </c>
      <c r="P48" s="266" t="s">
        <v>142</v>
      </c>
      <c r="Q48" s="266" t="s">
        <v>142</v>
      </c>
      <c r="R48" s="267" t="s">
        <v>142</v>
      </c>
    </row>
    <row r="49" spans="1:18" x14ac:dyDescent="0.25">
      <c r="A49" s="268"/>
      <c r="B49" s="269"/>
      <c r="C49" s="85"/>
      <c r="D49" s="85"/>
      <c r="E49" s="270"/>
      <c r="F49" s="271"/>
      <c r="G49" s="271"/>
      <c r="H49" s="271"/>
      <c r="I49" s="271"/>
      <c r="J49" s="271"/>
      <c r="K49" s="271"/>
      <c r="L49" s="271"/>
      <c r="M49" s="271"/>
      <c r="N49" s="272"/>
      <c r="O49" s="85"/>
      <c r="P49" s="85"/>
      <c r="Q49" s="85"/>
    </row>
    <row r="50" spans="1:18" x14ac:dyDescent="0.25">
      <c r="A50" s="268"/>
      <c r="B50" s="273"/>
      <c r="C50" s="274"/>
      <c r="D50" s="274"/>
      <c r="E50" s="89"/>
      <c r="F50" s="275"/>
      <c r="G50" s="275"/>
      <c r="H50" s="275"/>
      <c r="I50" s="275"/>
      <c r="J50" s="275"/>
      <c r="K50" s="275"/>
      <c r="L50" s="275"/>
      <c r="M50" s="276"/>
      <c r="N50" s="277"/>
      <c r="O50" s="278"/>
      <c r="P50" s="85"/>
      <c r="Q50" s="85"/>
    </row>
    <row r="51" spans="1:18" x14ac:dyDescent="0.25">
      <c r="A51" s="268"/>
      <c r="B51" s="273"/>
      <c r="C51" s="274"/>
      <c r="D51" s="274"/>
      <c r="E51" s="89"/>
      <c r="F51" s="275"/>
      <c r="G51" s="275"/>
      <c r="H51" s="275"/>
      <c r="I51" s="275"/>
      <c r="J51" s="275"/>
      <c r="K51" s="275"/>
      <c r="L51" s="279"/>
      <c r="M51" s="276"/>
      <c r="N51" s="277"/>
      <c r="O51" s="278"/>
      <c r="P51" s="280"/>
      <c r="Q51" s="280"/>
    </row>
    <row r="52" spans="1:18" x14ac:dyDescent="0.25">
      <c r="A52" s="68"/>
      <c r="B52" s="69"/>
      <c r="C52" s="69"/>
      <c r="D52" s="69"/>
      <c r="E52" s="69"/>
      <c r="F52" s="281"/>
      <c r="G52" s="281"/>
      <c r="H52" s="281"/>
      <c r="I52" s="281"/>
      <c r="J52" s="281"/>
      <c r="K52" s="281"/>
      <c r="L52" s="281"/>
      <c r="M52" s="282"/>
      <c r="N52" s="283"/>
      <c r="O52" s="283"/>
      <c r="P52" s="284"/>
      <c r="Q52" s="284"/>
      <c r="R52" s="285"/>
    </row>
    <row r="53" spans="1:18" x14ac:dyDescent="0.25">
      <c r="A53" s="68"/>
      <c r="B53" s="69"/>
      <c r="C53" s="69"/>
      <c r="D53" s="69"/>
      <c r="E53" s="69"/>
      <c r="F53" s="281"/>
      <c r="G53" s="281"/>
      <c r="H53" s="281"/>
      <c r="I53" s="281"/>
      <c r="J53" s="281"/>
      <c r="K53" s="281"/>
      <c r="L53" s="281"/>
      <c r="M53" s="281"/>
      <c r="N53" s="76"/>
      <c r="O53" s="76"/>
      <c r="P53" s="284"/>
      <c r="Q53" s="284"/>
      <c r="R53" s="285"/>
    </row>
    <row r="54" spans="1:18" x14ac:dyDescent="0.25">
      <c r="A54" s="68"/>
      <c r="B54" s="69"/>
      <c r="C54" s="69"/>
      <c r="D54" s="69"/>
      <c r="E54" s="69"/>
      <c r="F54" s="281"/>
      <c r="G54" s="281"/>
      <c r="H54" s="281"/>
      <c r="I54" s="281"/>
      <c r="J54" s="281"/>
      <c r="K54" s="281"/>
      <c r="L54" s="281"/>
      <c r="M54" s="281"/>
      <c r="N54" s="76"/>
      <c r="O54" s="76"/>
      <c r="P54" s="76"/>
      <c r="Q54" s="76"/>
    </row>
    <row r="55" spans="1:18" x14ac:dyDescent="0.25">
      <c r="A55" s="68"/>
      <c r="B55" s="94"/>
      <c r="C55" s="94"/>
      <c r="D55" s="94"/>
      <c r="E55" s="94"/>
      <c r="F55" s="286"/>
      <c r="G55" s="286"/>
      <c r="H55" s="286"/>
      <c r="I55" s="286"/>
      <c r="J55" s="286"/>
      <c r="K55" s="286"/>
      <c r="L55" s="286"/>
      <c r="M55" s="286"/>
      <c r="N55" s="141"/>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87"/>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A28:A29"/>
    <mergeCell ref="B28:B29"/>
    <mergeCell ref="C28:C29"/>
    <mergeCell ref="D28:D29"/>
    <mergeCell ref="E28:E29"/>
    <mergeCell ref="K22:K23"/>
    <mergeCell ref="L22:L23"/>
    <mergeCell ref="P22:P23"/>
    <mergeCell ref="Q22:Q24"/>
    <mergeCell ref="A30:A35"/>
    <mergeCell ref="B30:B35"/>
    <mergeCell ref="C30:C35"/>
    <mergeCell ref="D30:D35"/>
    <mergeCell ref="E30:E35"/>
    <mergeCell ref="F30:F35"/>
    <mergeCell ref="G30:G35"/>
    <mergeCell ref="H30:H35"/>
    <mergeCell ref="I30:I35"/>
    <mergeCell ref="Q30:Q35"/>
    <mergeCell ref="F28:F29"/>
    <mergeCell ref="G28:G29"/>
    <mergeCell ref="H28:H29"/>
    <mergeCell ref="I28:I29"/>
    <mergeCell ref="Q28:Q29"/>
    <mergeCell ref="P36:P37"/>
    <mergeCell ref="Q36:Q39"/>
    <mergeCell ref="R36:R37"/>
    <mergeCell ref="J30:J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8. 2020
</oddFoot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abSelected="1" topLeftCell="B29" zoomScale="62" zoomScaleNormal="62" zoomScaleSheetLayoutView="39" zoomScalePageLayoutView="55" workbookViewId="0">
      <selection activeCell="R30" sqref="R30"/>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431" t="s">
        <v>338</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894" t="s">
        <v>40</v>
      </c>
      <c r="B3" s="888" t="s">
        <v>41</v>
      </c>
      <c r="C3" s="888" t="s">
        <v>33</v>
      </c>
      <c r="D3" s="888" t="s">
        <v>42</v>
      </c>
      <c r="E3" s="888" t="s">
        <v>43</v>
      </c>
      <c r="F3" s="896" t="s">
        <v>44</v>
      </c>
      <c r="G3" s="884" t="s">
        <v>12</v>
      </c>
      <c r="H3" s="886" t="s">
        <v>45</v>
      </c>
      <c r="I3" s="888" t="s">
        <v>46</v>
      </c>
      <c r="J3" s="888" t="s">
        <v>14</v>
      </c>
      <c r="K3" s="890" t="s">
        <v>20</v>
      </c>
      <c r="L3" s="892" t="s">
        <v>47</v>
      </c>
      <c r="M3" s="871" t="s">
        <v>48</v>
      </c>
      <c r="N3" s="872"/>
      <c r="O3" s="873"/>
      <c r="P3" s="874" t="s">
        <v>49</v>
      </c>
      <c r="Q3" s="876" t="s">
        <v>209</v>
      </c>
      <c r="R3" s="878" t="s">
        <v>50</v>
      </c>
    </row>
    <row r="4" spans="1:77" ht="164.25" customHeight="1" x14ac:dyDescent="0.25">
      <c r="A4" s="895"/>
      <c r="B4" s="889"/>
      <c r="C4" s="889"/>
      <c r="D4" s="666"/>
      <c r="E4" s="889"/>
      <c r="F4" s="897"/>
      <c r="G4" s="885"/>
      <c r="H4" s="887"/>
      <c r="I4" s="889"/>
      <c r="J4" s="889"/>
      <c r="K4" s="891"/>
      <c r="L4" s="893"/>
      <c r="M4" s="11" t="s">
        <v>51</v>
      </c>
      <c r="N4" s="12" t="s">
        <v>210</v>
      </c>
      <c r="O4" s="13" t="s">
        <v>52</v>
      </c>
      <c r="P4" s="875"/>
      <c r="Q4" s="877"/>
      <c r="R4" s="879"/>
    </row>
    <row r="5" spans="1:77" ht="34.5" customHeight="1" thickBot="1" x14ac:dyDescent="0.3">
      <c r="A5" s="14" t="s">
        <v>53</v>
      </c>
      <c r="B5" s="15" t="s">
        <v>54</v>
      </c>
      <c r="C5" s="15" t="s">
        <v>55</v>
      </c>
      <c r="D5" s="15" t="s">
        <v>56</v>
      </c>
      <c r="E5" s="15" t="s">
        <v>57</v>
      </c>
      <c r="F5" s="15" t="s">
        <v>58</v>
      </c>
      <c r="G5" s="15" t="s">
        <v>59</v>
      </c>
      <c r="H5" s="16" t="s">
        <v>60</v>
      </c>
      <c r="I5" s="15" t="s">
        <v>61</v>
      </c>
      <c r="J5" s="17" t="s">
        <v>62</v>
      </c>
      <c r="K5" s="17" t="s">
        <v>63</v>
      </c>
      <c r="L5" s="18" t="s">
        <v>64</v>
      </c>
      <c r="M5" s="19" t="s">
        <v>65</v>
      </c>
      <c r="N5" s="14" t="s">
        <v>66</v>
      </c>
      <c r="O5" s="20" t="s">
        <v>67</v>
      </c>
      <c r="P5" s="21" t="s">
        <v>68</v>
      </c>
      <c r="Q5" s="14" t="s">
        <v>213</v>
      </c>
      <c r="R5" s="291" t="s">
        <v>214</v>
      </c>
    </row>
    <row r="6" spans="1:77" ht="198" customHeight="1" x14ac:dyDescent="0.25">
      <c r="A6" s="880">
        <v>1</v>
      </c>
      <c r="B6" s="881" t="s">
        <v>22</v>
      </c>
      <c r="C6" s="869" t="s">
        <v>21</v>
      </c>
      <c r="D6" s="869" t="s">
        <v>69</v>
      </c>
      <c r="E6" s="882" t="s">
        <v>23</v>
      </c>
      <c r="F6" s="865" t="s">
        <v>70</v>
      </c>
      <c r="G6" s="868">
        <v>362375172.18000001</v>
      </c>
      <c r="H6" s="869" t="s">
        <v>22</v>
      </c>
      <c r="I6" s="869" t="s">
        <v>71</v>
      </c>
      <c r="J6" s="869" t="s">
        <v>72</v>
      </c>
      <c r="K6" s="870" t="s">
        <v>73</v>
      </c>
      <c r="L6" s="898">
        <v>101386743</v>
      </c>
      <c r="M6" s="898">
        <f>N6+O6</f>
        <v>1004341.5</v>
      </c>
      <c r="N6" s="22">
        <v>1004341.5</v>
      </c>
      <c r="O6" s="899">
        <v>0</v>
      </c>
      <c r="P6" s="863">
        <f>M6/L6</f>
        <v>9.9060436333377432E-3</v>
      </c>
      <c r="Q6" s="863">
        <f>M6/G6</f>
        <v>2.7715516324090788E-3</v>
      </c>
      <c r="R6" s="864" t="s">
        <v>393</v>
      </c>
      <c r="S6" s="23"/>
    </row>
    <row r="7" spans="1:77" ht="109.5" customHeight="1" x14ac:dyDescent="0.25">
      <c r="A7" s="839"/>
      <c r="B7" s="765"/>
      <c r="C7" s="698"/>
      <c r="D7" s="698"/>
      <c r="E7" s="883"/>
      <c r="F7" s="866"/>
      <c r="G7" s="862"/>
      <c r="H7" s="698"/>
      <c r="I7" s="698"/>
      <c r="J7" s="698"/>
      <c r="K7" s="771"/>
      <c r="L7" s="850"/>
      <c r="M7" s="850"/>
      <c r="N7" s="24" t="s">
        <v>74</v>
      </c>
      <c r="O7" s="900"/>
      <c r="P7" s="774"/>
      <c r="Q7" s="774"/>
      <c r="R7" s="856"/>
      <c r="S7" s="23"/>
    </row>
    <row r="8" spans="1:77" ht="218.25" customHeight="1" x14ac:dyDescent="0.25">
      <c r="A8" s="795"/>
      <c r="B8" s="828"/>
      <c r="C8" s="685"/>
      <c r="D8" s="685"/>
      <c r="E8" s="845"/>
      <c r="F8" s="867"/>
      <c r="G8" s="826"/>
      <c r="H8" s="685"/>
      <c r="I8" s="685"/>
      <c r="J8" s="685"/>
      <c r="K8" s="772"/>
      <c r="L8" s="851"/>
      <c r="M8" s="851"/>
      <c r="N8" s="25">
        <v>5641832.5</v>
      </c>
      <c r="O8" s="901"/>
      <c r="P8" s="775"/>
      <c r="Q8" s="774"/>
      <c r="R8" s="830"/>
      <c r="S8" s="23"/>
    </row>
    <row r="9" spans="1:77" ht="51" customHeight="1" x14ac:dyDescent="0.25">
      <c r="A9" s="794">
        <v>2</v>
      </c>
      <c r="B9" s="858" t="s">
        <v>22</v>
      </c>
      <c r="C9" s="858" t="s">
        <v>75</v>
      </c>
      <c r="D9" s="858" t="s">
        <v>69</v>
      </c>
      <c r="E9" s="858" t="s">
        <v>76</v>
      </c>
      <c r="F9" s="858" t="s">
        <v>70</v>
      </c>
      <c r="G9" s="857">
        <v>462724796.58999997</v>
      </c>
      <c r="H9" s="858" t="s">
        <v>22</v>
      </c>
      <c r="I9" s="858" t="s">
        <v>77</v>
      </c>
      <c r="J9" s="858" t="s">
        <v>72</v>
      </c>
      <c r="K9" s="859" t="s">
        <v>78</v>
      </c>
      <c r="L9" s="849">
        <v>13225052</v>
      </c>
      <c r="M9" s="849">
        <f>N9+O9</f>
        <v>96798.25</v>
      </c>
      <c r="N9" s="28">
        <v>96798.25</v>
      </c>
      <c r="O9" s="852">
        <v>0</v>
      </c>
      <c r="P9" s="773">
        <f>M9/L9</f>
        <v>7.3193095951531988E-3</v>
      </c>
      <c r="Q9" s="773">
        <f>M9/G9</f>
        <v>2.0919183651566583E-4</v>
      </c>
      <c r="R9" s="855" t="s">
        <v>401</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839"/>
      <c r="B10" s="858"/>
      <c r="C10" s="858"/>
      <c r="D10" s="858"/>
      <c r="E10" s="858"/>
      <c r="F10" s="858"/>
      <c r="G10" s="857"/>
      <c r="H10" s="858"/>
      <c r="I10" s="858"/>
      <c r="J10" s="858"/>
      <c r="K10" s="860"/>
      <c r="L10" s="850"/>
      <c r="M10" s="850"/>
      <c r="N10" s="30" t="s">
        <v>79</v>
      </c>
      <c r="O10" s="853"/>
      <c r="P10" s="774"/>
      <c r="Q10" s="774"/>
      <c r="R10" s="856"/>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795"/>
      <c r="B11" s="858"/>
      <c r="C11" s="858"/>
      <c r="D11" s="858"/>
      <c r="E11" s="858"/>
      <c r="F11" s="858"/>
      <c r="G11" s="857"/>
      <c r="H11" s="858"/>
      <c r="I11" s="858"/>
      <c r="J11" s="858"/>
      <c r="K11" s="861"/>
      <c r="L11" s="851"/>
      <c r="M11" s="851"/>
      <c r="N11" s="31">
        <v>290394.75</v>
      </c>
      <c r="O11" s="854"/>
      <c r="P11" s="775"/>
      <c r="Q11" s="775"/>
      <c r="R11" s="830"/>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805">
        <v>3</v>
      </c>
      <c r="B12" s="684" t="s">
        <v>24</v>
      </c>
      <c r="C12" s="684" t="s">
        <v>25</v>
      </c>
      <c r="D12" s="684" t="s">
        <v>80</v>
      </c>
      <c r="E12" s="684" t="s">
        <v>26</v>
      </c>
      <c r="F12" s="684" t="s">
        <v>70</v>
      </c>
      <c r="G12" s="825">
        <v>400418989.25999999</v>
      </c>
      <c r="H12" s="684" t="s">
        <v>81</v>
      </c>
      <c r="I12" s="684" t="s">
        <v>82</v>
      </c>
      <c r="J12" s="684" t="s">
        <v>72</v>
      </c>
      <c r="K12" s="735" t="s">
        <v>83</v>
      </c>
      <c r="L12" s="849">
        <v>178471075</v>
      </c>
      <c r="M12" s="849">
        <f>N12+O12</f>
        <v>11053466</v>
      </c>
      <c r="N12" s="32">
        <v>11053466</v>
      </c>
      <c r="O12" s="852">
        <v>0</v>
      </c>
      <c r="P12" s="773">
        <f>M12/L12</f>
        <v>6.1934215390365074E-2</v>
      </c>
      <c r="Q12" s="773">
        <f>(M12+M15+M16)/G12</f>
        <v>0.1545071279320076</v>
      </c>
      <c r="R12" s="822" t="s">
        <v>373</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806"/>
      <c r="B13" s="698"/>
      <c r="C13" s="698"/>
      <c r="D13" s="698"/>
      <c r="E13" s="698"/>
      <c r="F13" s="698"/>
      <c r="G13" s="862"/>
      <c r="H13" s="698"/>
      <c r="I13" s="698"/>
      <c r="J13" s="698"/>
      <c r="K13" s="771"/>
      <c r="L13" s="850"/>
      <c r="M13" s="850"/>
      <c r="N13" s="33" t="s">
        <v>84</v>
      </c>
      <c r="O13" s="853"/>
      <c r="P13" s="774"/>
      <c r="Q13" s="774"/>
      <c r="R13" s="823"/>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806"/>
      <c r="B14" s="698"/>
      <c r="C14" s="698"/>
      <c r="D14" s="698"/>
      <c r="E14" s="698"/>
      <c r="F14" s="698"/>
      <c r="G14" s="862"/>
      <c r="H14" s="698"/>
      <c r="I14" s="698"/>
      <c r="J14" s="698"/>
      <c r="K14" s="772"/>
      <c r="L14" s="851"/>
      <c r="M14" s="851"/>
      <c r="N14" s="34">
        <v>33160392</v>
      </c>
      <c r="O14" s="854"/>
      <c r="P14" s="775"/>
      <c r="Q14" s="774"/>
      <c r="R14" s="823"/>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806"/>
      <c r="B15" s="698"/>
      <c r="C15" s="698"/>
      <c r="D15" s="698"/>
      <c r="E15" s="698"/>
      <c r="F15" s="698"/>
      <c r="G15" s="862"/>
      <c r="H15" s="698"/>
      <c r="I15" s="698"/>
      <c r="J15" s="170" t="s">
        <v>16</v>
      </c>
      <c r="K15" s="501" t="s">
        <v>369</v>
      </c>
      <c r="L15" s="366">
        <v>40518449.969999999</v>
      </c>
      <c r="M15" s="292">
        <f t="shared" ref="M15:M22" si="0">N15+O15</f>
        <v>39887710.969999999</v>
      </c>
      <c r="N15" s="35">
        <v>39887710.969999999</v>
      </c>
      <c r="O15" s="36">
        <v>0</v>
      </c>
      <c r="P15" s="174">
        <f t="shared" ref="P15:P21" si="1">M15/L15</f>
        <v>0.98443328902100147</v>
      </c>
      <c r="Q15" s="774"/>
      <c r="R15" s="1" t="s">
        <v>364</v>
      </c>
      <c r="S15" s="23"/>
    </row>
    <row r="16" spans="1:77" s="29" customFormat="1" ht="119.45" customHeight="1" x14ac:dyDescent="0.25">
      <c r="A16" s="806"/>
      <c r="B16" s="698"/>
      <c r="C16" s="698"/>
      <c r="D16" s="698"/>
      <c r="E16" s="698"/>
      <c r="F16" s="698"/>
      <c r="G16" s="862"/>
      <c r="H16" s="698"/>
      <c r="I16" s="698"/>
      <c r="J16" s="684" t="s">
        <v>72</v>
      </c>
      <c r="K16" s="735" t="s">
        <v>85</v>
      </c>
      <c r="L16" s="834">
        <v>10926411.029999999</v>
      </c>
      <c r="M16" s="670">
        <f>N16+N17+N18+O18</f>
        <v>10926411.030000001</v>
      </c>
      <c r="N16" s="37">
        <v>823671</v>
      </c>
      <c r="O16" s="293">
        <v>0</v>
      </c>
      <c r="P16" s="773">
        <f t="shared" si="1"/>
        <v>1.0000000000000002</v>
      </c>
      <c r="Q16" s="774"/>
      <c r="R16" s="822" t="s">
        <v>287</v>
      </c>
      <c r="S16" s="23"/>
    </row>
    <row r="17" spans="1:77" s="29" customFormat="1" ht="148.9" customHeight="1" x14ac:dyDescent="0.25">
      <c r="A17" s="806"/>
      <c r="B17" s="698"/>
      <c r="C17" s="698"/>
      <c r="D17" s="698"/>
      <c r="E17" s="698"/>
      <c r="F17" s="698"/>
      <c r="G17" s="862"/>
      <c r="H17" s="698"/>
      <c r="I17" s="698"/>
      <c r="J17" s="698"/>
      <c r="K17" s="771"/>
      <c r="L17" s="835"/>
      <c r="M17" s="837"/>
      <c r="N17" s="37">
        <v>5878388</v>
      </c>
      <c r="O17" s="294">
        <v>0</v>
      </c>
      <c r="P17" s="774"/>
      <c r="Q17" s="774"/>
      <c r="R17" s="823"/>
      <c r="S17" s="23"/>
    </row>
    <row r="18" spans="1:77" s="29" customFormat="1" ht="180.6" customHeight="1" x14ac:dyDescent="0.25">
      <c r="A18" s="807"/>
      <c r="B18" s="685"/>
      <c r="C18" s="685"/>
      <c r="D18" s="685"/>
      <c r="E18" s="685"/>
      <c r="F18" s="685"/>
      <c r="G18" s="826"/>
      <c r="H18" s="685"/>
      <c r="I18" s="685"/>
      <c r="J18" s="685"/>
      <c r="K18" s="772"/>
      <c r="L18" s="836"/>
      <c r="M18" s="671"/>
      <c r="N18" s="37">
        <v>0</v>
      </c>
      <c r="O18" s="294">
        <v>4224352.03</v>
      </c>
      <c r="P18" s="775"/>
      <c r="Q18" s="774"/>
      <c r="R18" s="838"/>
      <c r="S18" s="23"/>
    </row>
    <row r="19" spans="1:77" ht="308.25" customHeight="1" x14ac:dyDescent="0.25">
      <c r="A19" s="805">
        <v>4</v>
      </c>
      <c r="B19" s="684" t="s">
        <v>86</v>
      </c>
      <c r="C19" s="684" t="s">
        <v>87</v>
      </c>
      <c r="D19" s="684" t="s">
        <v>80</v>
      </c>
      <c r="E19" s="844" t="s">
        <v>88</v>
      </c>
      <c r="F19" s="810" t="s">
        <v>70</v>
      </c>
      <c r="G19" s="825">
        <v>433013258.18000001</v>
      </c>
      <c r="H19" s="831" t="s">
        <v>81</v>
      </c>
      <c r="I19" s="799" t="s">
        <v>89</v>
      </c>
      <c r="J19" s="194" t="s">
        <v>72</v>
      </c>
      <c r="K19" s="194" t="s">
        <v>90</v>
      </c>
      <c r="L19" s="38">
        <v>354887803</v>
      </c>
      <c r="M19" s="292">
        <f t="shared" si="0"/>
        <v>88721951</v>
      </c>
      <c r="N19" s="40">
        <v>88721951</v>
      </c>
      <c r="O19" s="295">
        <v>0</v>
      </c>
      <c r="P19" s="182">
        <f t="shared" si="1"/>
        <v>0.250000000704448</v>
      </c>
      <c r="Q19" s="773">
        <f>(M19+M20)/G19</f>
        <v>0.20558712537848972</v>
      </c>
      <c r="R19" s="502" t="s">
        <v>91</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409.5" x14ac:dyDescent="0.25">
      <c r="A20" s="807"/>
      <c r="B20" s="685"/>
      <c r="C20" s="685"/>
      <c r="D20" s="666"/>
      <c r="E20" s="845"/>
      <c r="F20" s="812"/>
      <c r="G20" s="826"/>
      <c r="H20" s="832"/>
      <c r="I20" s="833"/>
      <c r="J20" s="170" t="s">
        <v>19</v>
      </c>
      <c r="K20" s="194" t="s">
        <v>92</v>
      </c>
      <c r="L20" s="38">
        <v>300000</v>
      </c>
      <c r="M20" s="292">
        <f t="shared" si="0"/>
        <v>300000</v>
      </c>
      <c r="N20" s="41">
        <v>300000</v>
      </c>
      <c r="O20" s="295">
        <v>0</v>
      </c>
      <c r="P20" s="182">
        <f t="shared" si="1"/>
        <v>1</v>
      </c>
      <c r="Q20" s="775"/>
      <c r="R20" s="516" t="s">
        <v>411</v>
      </c>
      <c r="S20" s="23"/>
    </row>
    <row r="21" spans="1:77" ht="270" x14ac:dyDescent="0.25">
      <c r="A21" s="794">
        <v>5</v>
      </c>
      <c r="B21" s="840" t="s">
        <v>22</v>
      </c>
      <c r="C21" s="684" t="s">
        <v>93</v>
      </c>
      <c r="D21" s="684" t="s">
        <v>69</v>
      </c>
      <c r="E21" s="797" t="s">
        <v>94</v>
      </c>
      <c r="F21" s="810" t="s">
        <v>28</v>
      </c>
      <c r="G21" s="782">
        <v>383980487.01999998</v>
      </c>
      <c r="H21" s="814" t="s">
        <v>22</v>
      </c>
      <c r="I21" s="786" t="s">
        <v>95</v>
      </c>
      <c r="J21" s="194" t="s">
        <v>16</v>
      </c>
      <c r="K21" s="194" t="s">
        <v>96</v>
      </c>
      <c r="L21" s="38">
        <v>31074718.09</v>
      </c>
      <c r="M21" s="292">
        <f t="shared" si="0"/>
        <v>31074718.09</v>
      </c>
      <c r="N21" s="41">
        <v>31074718.09</v>
      </c>
      <c r="O21" s="295">
        <v>0</v>
      </c>
      <c r="P21" s="182">
        <f t="shared" si="1"/>
        <v>1</v>
      </c>
      <c r="Q21" s="773">
        <f>(M21+M22+M23+M24+M25)/G21</f>
        <v>8.2025185223434285E-2</v>
      </c>
      <c r="R21" s="1" t="s">
        <v>97</v>
      </c>
      <c r="S21" s="23"/>
    </row>
    <row r="22" spans="1:77" ht="90" x14ac:dyDescent="0.25">
      <c r="A22" s="839"/>
      <c r="B22" s="841"/>
      <c r="C22" s="698"/>
      <c r="D22" s="698"/>
      <c r="E22" s="843"/>
      <c r="F22" s="811"/>
      <c r="G22" s="813"/>
      <c r="H22" s="815"/>
      <c r="I22" s="846"/>
      <c r="J22" s="170" t="s">
        <v>72</v>
      </c>
      <c r="K22" s="194" t="s">
        <v>98</v>
      </c>
      <c r="L22" s="38">
        <v>24838.28</v>
      </c>
      <c r="M22" s="292">
        <f t="shared" si="0"/>
        <v>24838.28</v>
      </c>
      <c r="N22" s="27">
        <v>0</v>
      </c>
      <c r="O22" s="295">
        <v>24838.28</v>
      </c>
      <c r="P22" s="182"/>
      <c r="Q22" s="774"/>
      <c r="R22" s="296" t="s">
        <v>99</v>
      </c>
      <c r="S22" s="23"/>
    </row>
    <row r="23" spans="1:77" ht="103.5" customHeight="1" x14ac:dyDescent="0.25">
      <c r="A23" s="839"/>
      <c r="B23" s="841"/>
      <c r="C23" s="698"/>
      <c r="D23" s="678"/>
      <c r="E23" s="843"/>
      <c r="F23" s="811"/>
      <c r="G23" s="813"/>
      <c r="H23" s="815"/>
      <c r="I23" s="846"/>
      <c r="J23" s="170" t="s">
        <v>72</v>
      </c>
      <c r="K23" s="194" t="s">
        <v>100</v>
      </c>
      <c r="L23" s="38">
        <v>89232.79</v>
      </c>
      <c r="M23" s="292">
        <v>89233</v>
      </c>
      <c r="N23" s="847">
        <v>393223</v>
      </c>
      <c r="O23" s="295">
        <v>0</v>
      </c>
      <c r="P23" s="182">
        <f t="shared" ref="P23:P36" si="2">M23/L23</f>
        <v>1.0000023533949796</v>
      </c>
      <c r="Q23" s="774"/>
      <c r="R23" s="829" t="s">
        <v>101</v>
      </c>
      <c r="S23" s="23"/>
    </row>
    <row r="24" spans="1:77" ht="137.25" customHeight="1" x14ac:dyDescent="0.25">
      <c r="A24" s="839"/>
      <c r="B24" s="841"/>
      <c r="C24" s="698"/>
      <c r="D24" s="678"/>
      <c r="E24" s="843"/>
      <c r="F24" s="811"/>
      <c r="G24" s="813"/>
      <c r="H24" s="815"/>
      <c r="I24" s="846"/>
      <c r="J24" s="170" t="s">
        <v>72</v>
      </c>
      <c r="K24" s="194" t="s">
        <v>102</v>
      </c>
      <c r="L24" s="38">
        <v>303989.96000000002</v>
      </c>
      <c r="M24" s="292">
        <v>303990</v>
      </c>
      <c r="N24" s="848"/>
      <c r="O24" s="295">
        <v>0</v>
      </c>
      <c r="P24" s="182">
        <f t="shared" si="2"/>
        <v>1.0000001315832929</v>
      </c>
      <c r="Q24" s="774"/>
      <c r="R24" s="830"/>
      <c r="S24" s="23"/>
    </row>
    <row r="25" spans="1:77" ht="75" x14ac:dyDescent="0.25">
      <c r="A25" s="795"/>
      <c r="B25" s="842"/>
      <c r="C25" s="685"/>
      <c r="D25" s="666"/>
      <c r="E25" s="798"/>
      <c r="F25" s="812"/>
      <c r="G25" s="783"/>
      <c r="H25" s="816"/>
      <c r="I25" s="787"/>
      <c r="J25" s="170" t="s">
        <v>72</v>
      </c>
      <c r="K25" s="194" t="s">
        <v>103</v>
      </c>
      <c r="L25" s="38">
        <v>3291.2</v>
      </c>
      <c r="M25" s="292">
        <f t="shared" ref="M25:M31" si="3">N25+O25</f>
        <v>3291.2</v>
      </c>
      <c r="N25" s="27">
        <v>0</v>
      </c>
      <c r="O25" s="295">
        <v>3291.2</v>
      </c>
      <c r="P25" s="182">
        <f t="shared" si="2"/>
        <v>1</v>
      </c>
      <c r="Q25" s="775"/>
      <c r="R25" s="296" t="s">
        <v>104</v>
      </c>
      <c r="S25" s="23"/>
    </row>
    <row r="26" spans="1:77" ht="360" x14ac:dyDescent="0.25">
      <c r="A26" s="794">
        <v>6</v>
      </c>
      <c r="B26" s="827" t="s">
        <v>22</v>
      </c>
      <c r="C26" s="684" t="s">
        <v>35</v>
      </c>
      <c r="D26" s="684" t="s">
        <v>69</v>
      </c>
      <c r="E26" s="684" t="s">
        <v>36</v>
      </c>
      <c r="F26" s="684" t="s">
        <v>105</v>
      </c>
      <c r="G26" s="782">
        <v>77718036.650000006</v>
      </c>
      <c r="H26" s="684" t="s">
        <v>22</v>
      </c>
      <c r="I26" s="684" t="s">
        <v>95</v>
      </c>
      <c r="J26" s="188" t="s">
        <v>16</v>
      </c>
      <c r="K26" s="297" t="s">
        <v>106</v>
      </c>
      <c r="L26" s="298">
        <v>19504849.310000002</v>
      </c>
      <c r="M26" s="299">
        <f t="shared" si="3"/>
        <v>16163365.609999999</v>
      </c>
      <c r="N26" s="300">
        <v>16163365.609999999</v>
      </c>
      <c r="O26" s="301">
        <v>0</v>
      </c>
      <c r="P26" s="182">
        <f t="shared" si="2"/>
        <v>0.8286844647250442</v>
      </c>
      <c r="Q26" s="773">
        <f>(M26+M27)/G26</f>
        <v>0.20845888944622482</v>
      </c>
      <c r="R26" s="302" t="s">
        <v>358</v>
      </c>
      <c r="S26" s="23"/>
      <c r="T26" s="23"/>
    </row>
    <row r="27" spans="1:77" ht="172.9" customHeight="1" x14ac:dyDescent="0.25">
      <c r="A27" s="795"/>
      <c r="B27" s="828"/>
      <c r="C27" s="685"/>
      <c r="D27" s="685"/>
      <c r="E27" s="685"/>
      <c r="F27" s="685"/>
      <c r="G27" s="783"/>
      <c r="H27" s="685"/>
      <c r="I27" s="685"/>
      <c r="J27" s="303" t="s">
        <v>72</v>
      </c>
      <c r="K27" s="194" t="s">
        <v>107</v>
      </c>
      <c r="L27" s="38">
        <v>44293.75</v>
      </c>
      <c r="M27" s="292">
        <f t="shared" si="3"/>
        <v>37650</v>
      </c>
      <c r="N27" s="40">
        <v>37650</v>
      </c>
      <c r="O27" s="295">
        <v>0</v>
      </c>
      <c r="P27" s="182">
        <f t="shared" si="2"/>
        <v>0.85000705517144071</v>
      </c>
      <c r="Q27" s="775"/>
      <c r="R27" s="296" t="s">
        <v>108</v>
      </c>
      <c r="S27" s="23"/>
    </row>
    <row r="28" spans="1:77" ht="285" x14ac:dyDescent="0.25">
      <c r="A28" s="794">
        <v>7</v>
      </c>
      <c r="B28" s="827" t="s">
        <v>22</v>
      </c>
      <c r="C28" s="684" t="s">
        <v>37</v>
      </c>
      <c r="D28" s="684" t="s">
        <v>69</v>
      </c>
      <c r="E28" s="684" t="s">
        <v>36</v>
      </c>
      <c r="F28" s="684" t="s">
        <v>28</v>
      </c>
      <c r="G28" s="782">
        <v>429420138.85000002</v>
      </c>
      <c r="H28" s="684" t="s">
        <v>22</v>
      </c>
      <c r="I28" s="684" t="s">
        <v>95</v>
      </c>
      <c r="J28" s="290" t="s">
        <v>16</v>
      </c>
      <c r="K28" s="304" t="s">
        <v>109</v>
      </c>
      <c r="L28" s="99">
        <v>35285573.330000006</v>
      </c>
      <c r="M28" s="292">
        <f t="shared" si="3"/>
        <v>35285573.329999998</v>
      </c>
      <c r="N28" s="41">
        <v>35285573.329999998</v>
      </c>
      <c r="O28" s="181">
        <v>0</v>
      </c>
      <c r="P28" s="203">
        <f>M28/L28</f>
        <v>0.99999999999999978</v>
      </c>
      <c r="Q28" s="773">
        <f>(M28+M29)/G28</f>
        <v>8.2957097506886054E-2</v>
      </c>
      <c r="R28" s="1" t="s">
        <v>110</v>
      </c>
      <c r="S28" s="23"/>
    </row>
    <row r="29" spans="1:77" ht="165" x14ac:dyDescent="0.25">
      <c r="A29" s="795"/>
      <c r="B29" s="828"/>
      <c r="C29" s="685"/>
      <c r="D29" s="685"/>
      <c r="E29" s="685"/>
      <c r="F29" s="685"/>
      <c r="G29" s="783"/>
      <c r="H29" s="685"/>
      <c r="I29" s="685"/>
      <c r="J29" s="303" t="s">
        <v>72</v>
      </c>
      <c r="K29" s="194" t="s">
        <v>102</v>
      </c>
      <c r="L29" s="38">
        <v>397500</v>
      </c>
      <c r="M29" s="292">
        <f t="shared" si="3"/>
        <v>337875</v>
      </c>
      <c r="N29" s="40">
        <v>337875</v>
      </c>
      <c r="O29" s="295">
        <v>0</v>
      </c>
      <c r="P29" s="182">
        <f t="shared" si="2"/>
        <v>0.85</v>
      </c>
      <c r="Q29" s="775"/>
      <c r="R29" s="296" t="s">
        <v>111</v>
      </c>
      <c r="S29" s="23"/>
    </row>
    <row r="30" spans="1:77" ht="315" x14ac:dyDescent="0.25">
      <c r="A30" s="805">
        <v>9</v>
      </c>
      <c r="B30" s="684" t="s">
        <v>15</v>
      </c>
      <c r="C30" s="684" t="s">
        <v>27</v>
      </c>
      <c r="D30" s="684" t="s">
        <v>112</v>
      </c>
      <c r="E30" s="684" t="s">
        <v>113</v>
      </c>
      <c r="F30" s="684" t="s">
        <v>28</v>
      </c>
      <c r="G30" s="825">
        <v>121876492.78</v>
      </c>
      <c r="H30" s="684" t="s">
        <v>15</v>
      </c>
      <c r="I30" s="684" t="s">
        <v>114</v>
      </c>
      <c r="J30" s="170" t="s">
        <v>16</v>
      </c>
      <c r="K30" s="26" t="s">
        <v>365</v>
      </c>
      <c r="L30" s="38">
        <v>8920521.7899999991</v>
      </c>
      <c r="M30" s="292">
        <f t="shared" si="3"/>
        <v>8920521.7899999991</v>
      </c>
      <c r="N30" s="39">
        <v>8920521.7899999991</v>
      </c>
      <c r="O30" s="295">
        <v>0</v>
      </c>
      <c r="P30" s="182">
        <f t="shared" si="2"/>
        <v>1</v>
      </c>
      <c r="Q30" s="773">
        <f>(M30+M31)/G30</f>
        <v>0.10531348496521775</v>
      </c>
      <c r="R30" s="1" t="s">
        <v>413</v>
      </c>
      <c r="S30" s="23"/>
    </row>
    <row r="31" spans="1:77" ht="285" x14ac:dyDescent="0.25">
      <c r="A31" s="807"/>
      <c r="B31" s="685"/>
      <c r="C31" s="685"/>
      <c r="D31" s="685"/>
      <c r="E31" s="685"/>
      <c r="F31" s="685"/>
      <c r="G31" s="826"/>
      <c r="H31" s="685"/>
      <c r="I31" s="685"/>
      <c r="J31" s="303" t="s">
        <v>72</v>
      </c>
      <c r="K31" s="194" t="s">
        <v>115</v>
      </c>
      <c r="L31" s="171">
        <v>7905397.8399999999</v>
      </c>
      <c r="M31" s="292">
        <f t="shared" si="3"/>
        <v>3914716.4</v>
      </c>
      <c r="N31" s="42">
        <v>3914716.4</v>
      </c>
      <c r="O31" s="295">
        <v>0</v>
      </c>
      <c r="P31" s="182">
        <f t="shared" si="2"/>
        <v>0.49519536894047067</v>
      </c>
      <c r="Q31" s="774"/>
      <c r="R31" s="296" t="s">
        <v>116</v>
      </c>
      <c r="S31" s="23"/>
    </row>
    <row r="32" spans="1:77" ht="409.5" x14ac:dyDescent="0.25">
      <c r="A32" s="805">
        <v>11</v>
      </c>
      <c r="B32" s="684" t="s">
        <v>117</v>
      </c>
      <c r="C32" s="684" t="s">
        <v>118</v>
      </c>
      <c r="D32" s="684" t="s">
        <v>80</v>
      </c>
      <c r="E32" s="797" t="s">
        <v>119</v>
      </c>
      <c r="F32" s="810" t="s">
        <v>28</v>
      </c>
      <c r="G32" s="782">
        <v>50983386.560000002</v>
      </c>
      <c r="H32" s="814" t="s">
        <v>81</v>
      </c>
      <c r="I32" s="817" t="s">
        <v>120</v>
      </c>
      <c r="J32" s="194" t="s">
        <v>16</v>
      </c>
      <c r="K32" s="499" t="s">
        <v>366</v>
      </c>
      <c r="L32" s="43">
        <v>9849777.9000000004</v>
      </c>
      <c r="M32" s="305">
        <f>N32+O32</f>
        <v>2351606.38</v>
      </c>
      <c r="N32" s="39">
        <v>2351606.38</v>
      </c>
      <c r="O32" s="45">
        <v>0</v>
      </c>
      <c r="P32" s="182">
        <f t="shared" si="2"/>
        <v>0.23874714779101769</v>
      </c>
      <c r="Q32" s="773">
        <f>(M32+M33+M34+M35)/G32</f>
        <v>0.19532104577401377</v>
      </c>
      <c r="R32" s="515" t="s">
        <v>402</v>
      </c>
      <c r="S32" s="23"/>
    </row>
    <row r="33" spans="1:19" ht="124.5" customHeight="1" x14ac:dyDescent="0.25">
      <c r="A33" s="806"/>
      <c r="B33" s="698"/>
      <c r="C33" s="698"/>
      <c r="D33" s="678"/>
      <c r="E33" s="808"/>
      <c r="F33" s="811"/>
      <c r="G33" s="813"/>
      <c r="H33" s="815"/>
      <c r="I33" s="818"/>
      <c r="J33" s="170" t="s">
        <v>19</v>
      </c>
      <c r="K33" s="194" t="s">
        <v>121</v>
      </c>
      <c r="L33" s="38">
        <v>1000</v>
      </c>
      <c r="M33" s="38">
        <v>1000</v>
      </c>
      <c r="N33" s="46">
        <v>1000</v>
      </c>
      <c r="O33" s="44">
        <v>0</v>
      </c>
      <c r="P33" s="182">
        <f t="shared" si="2"/>
        <v>1</v>
      </c>
      <c r="Q33" s="774"/>
      <c r="R33" s="296" t="s">
        <v>122</v>
      </c>
      <c r="S33" s="23"/>
    </row>
    <row r="34" spans="1:19" ht="240" x14ac:dyDescent="0.25">
      <c r="A34" s="806"/>
      <c r="B34" s="698"/>
      <c r="C34" s="698"/>
      <c r="D34" s="678"/>
      <c r="E34" s="808"/>
      <c r="F34" s="811"/>
      <c r="G34" s="813"/>
      <c r="H34" s="815"/>
      <c r="I34" s="818"/>
      <c r="J34" s="170" t="s">
        <v>72</v>
      </c>
      <c r="K34" s="499" t="s">
        <v>368</v>
      </c>
      <c r="L34" s="38">
        <v>6773775.2599999998</v>
      </c>
      <c r="M34" s="292">
        <f>N34+O34</f>
        <v>7605522</v>
      </c>
      <c r="N34" s="40">
        <v>7605522</v>
      </c>
      <c r="O34" s="295">
        <v>0</v>
      </c>
      <c r="P34" s="182">
        <f t="shared" si="2"/>
        <v>1.1227892435273974</v>
      </c>
      <c r="Q34" s="774"/>
      <c r="R34" s="500" t="s">
        <v>367</v>
      </c>
      <c r="S34" s="23"/>
    </row>
    <row r="35" spans="1:19" ht="60" x14ac:dyDescent="0.25">
      <c r="A35" s="807"/>
      <c r="B35" s="685"/>
      <c r="C35" s="685"/>
      <c r="D35" s="666"/>
      <c r="E35" s="809"/>
      <c r="F35" s="812"/>
      <c r="G35" s="783"/>
      <c r="H35" s="816"/>
      <c r="I35" s="819"/>
      <c r="J35" s="303" t="s">
        <v>123</v>
      </c>
      <c r="K35" s="194" t="s">
        <v>124</v>
      </c>
      <c r="L35" s="38">
        <v>0</v>
      </c>
      <c r="M35" s="292">
        <f>N35+O35</f>
        <v>0</v>
      </c>
      <c r="N35" s="27">
        <v>0</v>
      </c>
      <c r="O35" s="295">
        <v>0</v>
      </c>
      <c r="P35" s="182">
        <v>0</v>
      </c>
      <c r="Q35" s="775"/>
      <c r="R35" s="47" t="s">
        <v>125</v>
      </c>
      <c r="S35" s="23"/>
    </row>
    <row r="36" spans="1:19" ht="150" x14ac:dyDescent="0.25">
      <c r="A36" s="306">
        <v>13</v>
      </c>
      <c r="B36" s="307" t="s">
        <v>22</v>
      </c>
      <c r="C36" s="307" t="s">
        <v>29</v>
      </c>
      <c r="D36" s="307" t="s">
        <v>69</v>
      </c>
      <c r="E36" s="200" t="s">
        <v>126</v>
      </c>
      <c r="F36" s="200" t="s">
        <v>28</v>
      </c>
      <c r="G36" s="159">
        <v>75726679.859999999</v>
      </c>
      <c r="H36" s="159" t="s">
        <v>22</v>
      </c>
      <c r="I36" s="2" t="s">
        <v>127</v>
      </c>
      <c r="J36" s="170" t="s">
        <v>72</v>
      </c>
      <c r="K36" s="194" t="s">
        <v>128</v>
      </c>
      <c r="L36" s="180">
        <v>259239.57</v>
      </c>
      <c r="M36" s="308">
        <f>N36+O36</f>
        <v>259240</v>
      </c>
      <c r="N36" s="37">
        <v>259240</v>
      </c>
      <c r="O36" s="309">
        <v>0</v>
      </c>
      <c r="P36" s="182">
        <f t="shared" si="2"/>
        <v>1.0000016586973972</v>
      </c>
      <c r="Q36" s="174">
        <f>M36/G36</f>
        <v>3.4233641363819326E-3</v>
      </c>
      <c r="R36" s="296" t="s">
        <v>129</v>
      </c>
      <c r="S36" s="23"/>
    </row>
    <row r="37" spans="1:19" ht="150" x14ac:dyDescent="0.25">
      <c r="A37" s="306">
        <v>14</v>
      </c>
      <c r="B37" s="307" t="s">
        <v>22</v>
      </c>
      <c r="C37" s="307" t="s">
        <v>130</v>
      </c>
      <c r="D37" s="307" t="s">
        <v>69</v>
      </c>
      <c r="E37" s="200" t="s">
        <v>34</v>
      </c>
      <c r="F37" s="310" t="s">
        <v>28</v>
      </c>
      <c r="G37" s="159">
        <v>114144662.22</v>
      </c>
      <c r="H37" s="159" t="s">
        <v>22</v>
      </c>
      <c r="I37" s="2" t="s">
        <v>95</v>
      </c>
      <c r="J37" s="437" t="s">
        <v>72</v>
      </c>
      <c r="K37" s="311" t="s">
        <v>131</v>
      </c>
      <c r="L37" s="48">
        <v>186679.77</v>
      </c>
      <c r="M37" s="292">
        <f t="shared" ref="M37:M38" si="4">N37+O37</f>
        <v>195663</v>
      </c>
      <c r="N37" s="49">
        <v>195663</v>
      </c>
      <c r="O37" s="305">
        <v>0</v>
      </c>
      <c r="P37" s="174">
        <f>M37/L37</f>
        <v>1.0481210685014237</v>
      </c>
      <c r="Q37" s="174">
        <f>M37/G37</f>
        <v>1.7141668843251145E-3</v>
      </c>
      <c r="R37" s="296" t="s">
        <v>132</v>
      </c>
      <c r="S37" s="23"/>
    </row>
    <row r="38" spans="1:19" ht="135" x14ac:dyDescent="0.25">
      <c r="A38" s="306">
        <v>15</v>
      </c>
      <c r="B38" s="307" t="s">
        <v>22</v>
      </c>
      <c r="C38" s="307" t="s">
        <v>31</v>
      </c>
      <c r="D38" s="307" t="s">
        <v>69</v>
      </c>
      <c r="E38" s="200" t="s">
        <v>34</v>
      </c>
      <c r="F38" s="310" t="s">
        <v>28</v>
      </c>
      <c r="G38" s="159">
        <v>97275841.819999993</v>
      </c>
      <c r="H38" s="159" t="s">
        <v>22</v>
      </c>
      <c r="I38" s="2" t="s">
        <v>95</v>
      </c>
      <c r="J38" s="303" t="s">
        <v>72</v>
      </c>
      <c r="K38" s="312" t="s">
        <v>133</v>
      </c>
      <c r="L38" s="313">
        <v>910378.05</v>
      </c>
      <c r="M38" s="48">
        <f t="shared" si="4"/>
        <v>751433</v>
      </c>
      <c r="N38" s="314">
        <v>751433</v>
      </c>
      <c r="O38" s="315">
        <v>0</v>
      </c>
      <c r="P38" s="316">
        <v>1</v>
      </c>
      <c r="Q38" s="317">
        <f>M38/G38</f>
        <v>7.7247648125261942E-3</v>
      </c>
      <c r="R38" s="318" t="s">
        <v>134</v>
      </c>
      <c r="S38" s="23"/>
    </row>
    <row r="39" spans="1:19" ht="165" x14ac:dyDescent="0.25">
      <c r="A39" s="319">
        <v>16</v>
      </c>
      <c r="B39" s="320" t="s">
        <v>15</v>
      </c>
      <c r="C39" s="290" t="s">
        <v>32</v>
      </c>
      <c r="D39" s="290" t="s">
        <v>112</v>
      </c>
      <c r="E39" s="4" t="s">
        <v>135</v>
      </c>
      <c r="F39" s="321" t="s">
        <v>28</v>
      </c>
      <c r="G39" s="131">
        <v>112459975.41</v>
      </c>
      <c r="H39" s="131" t="s">
        <v>15</v>
      </c>
      <c r="I39" s="4" t="s">
        <v>120</v>
      </c>
      <c r="J39" s="290" t="s">
        <v>16</v>
      </c>
      <c r="K39" s="322" t="s">
        <v>150</v>
      </c>
      <c r="L39" s="43">
        <v>483531</v>
      </c>
      <c r="M39" s="43">
        <v>483531</v>
      </c>
      <c r="N39" s="323">
        <v>483531</v>
      </c>
      <c r="O39" s="324">
        <v>0</v>
      </c>
      <c r="P39" s="316">
        <v>1</v>
      </c>
      <c r="Q39" s="447">
        <f>M39/G39</f>
        <v>4.2995830137537465E-3</v>
      </c>
      <c r="R39" s="1" t="s">
        <v>412</v>
      </c>
      <c r="S39" s="23"/>
    </row>
    <row r="40" spans="1:19" ht="138.6" customHeight="1" x14ac:dyDescent="0.25">
      <c r="A40" s="794">
        <v>21</v>
      </c>
      <c r="B40" s="684" t="s">
        <v>18</v>
      </c>
      <c r="C40" s="796" t="s">
        <v>136</v>
      </c>
      <c r="D40" s="684" t="s">
        <v>80</v>
      </c>
      <c r="E40" s="797" t="s">
        <v>137</v>
      </c>
      <c r="F40" s="799" t="s">
        <v>28</v>
      </c>
      <c r="G40" s="782">
        <v>32817739.739999998</v>
      </c>
      <c r="H40" s="784" t="s">
        <v>138</v>
      </c>
      <c r="I40" s="786" t="s">
        <v>120</v>
      </c>
      <c r="J40" s="170" t="s">
        <v>139</v>
      </c>
      <c r="K40" s="304" t="s">
        <v>140</v>
      </c>
      <c r="L40" s="701">
        <v>638862.01</v>
      </c>
      <c r="M40" s="325">
        <v>229295</v>
      </c>
      <c r="N40" s="46">
        <v>229295</v>
      </c>
      <c r="O40" s="326">
        <v>0</v>
      </c>
      <c r="P40" s="773">
        <f>(M40+M41)/L40</f>
        <v>0.97487175673507342</v>
      </c>
      <c r="Q40" s="690">
        <f>M40/(G40+M41)</f>
        <v>6.9041357197779729E-3</v>
      </c>
      <c r="R40" s="801" t="s">
        <v>371</v>
      </c>
      <c r="S40" s="23"/>
    </row>
    <row r="41" spans="1:19" ht="231.75" customHeight="1" x14ac:dyDescent="0.25">
      <c r="A41" s="795"/>
      <c r="B41" s="685"/>
      <c r="C41" s="685"/>
      <c r="D41" s="685"/>
      <c r="E41" s="798"/>
      <c r="F41" s="800"/>
      <c r="G41" s="783"/>
      <c r="H41" s="785"/>
      <c r="I41" s="787"/>
      <c r="J41" s="170" t="s">
        <v>16</v>
      </c>
      <c r="K41" s="176" t="s">
        <v>141</v>
      </c>
      <c r="L41" s="702"/>
      <c r="M41" s="325">
        <f>N41</f>
        <v>393513.53</v>
      </c>
      <c r="N41" s="46">
        <v>393513.53</v>
      </c>
      <c r="O41" s="326">
        <v>0</v>
      </c>
      <c r="P41" s="775"/>
      <c r="Q41" s="683"/>
      <c r="R41" s="802"/>
      <c r="S41" s="23"/>
    </row>
    <row r="42" spans="1:19" ht="51.6" customHeight="1" x14ac:dyDescent="0.25">
      <c r="A42" s="820">
        <v>32</v>
      </c>
      <c r="B42" s="788" t="s">
        <v>17</v>
      </c>
      <c r="C42" s="788" t="s">
        <v>340</v>
      </c>
      <c r="D42" s="788" t="s">
        <v>112</v>
      </c>
      <c r="E42" s="788" t="s">
        <v>341</v>
      </c>
      <c r="F42" s="788" t="s">
        <v>282</v>
      </c>
      <c r="G42" s="790">
        <v>4146520.73</v>
      </c>
      <c r="H42" s="788" t="s">
        <v>17</v>
      </c>
      <c r="I42" s="788" t="s">
        <v>342</v>
      </c>
      <c r="J42" s="441" t="s">
        <v>284</v>
      </c>
      <c r="K42" s="788" t="s">
        <v>344</v>
      </c>
      <c r="L42" s="792">
        <v>740806.74</v>
      </c>
      <c r="M42" s="446">
        <f>N42+O42</f>
        <v>414621.75</v>
      </c>
      <c r="N42" s="462">
        <v>414621.75</v>
      </c>
      <c r="O42" s="444">
        <v>0</v>
      </c>
      <c r="P42" s="438">
        <v>0</v>
      </c>
      <c r="Q42" s="690">
        <f>(M42+M43)/G42</f>
        <v>0.17865743070817833</v>
      </c>
      <c r="R42" s="822" t="s">
        <v>359</v>
      </c>
      <c r="S42" s="23"/>
    </row>
    <row r="43" spans="1:19" ht="114" customHeight="1" thickBot="1" x14ac:dyDescent="0.3">
      <c r="A43" s="821"/>
      <c r="B43" s="789"/>
      <c r="C43" s="789"/>
      <c r="D43" s="789"/>
      <c r="E43" s="789"/>
      <c r="F43" s="789"/>
      <c r="G43" s="791"/>
      <c r="H43" s="789"/>
      <c r="I43" s="789"/>
      <c r="J43" s="442" t="s">
        <v>343</v>
      </c>
      <c r="K43" s="789"/>
      <c r="L43" s="793"/>
      <c r="M43" s="440">
        <f>N43+O43</f>
        <v>326184.99</v>
      </c>
      <c r="N43" s="443">
        <v>326184.99</v>
      </c>
      <c r="O43" s="445">
        <v>0</v>
      </c>
      <c r="P43" s="438">
        <v>0</v>
      </c>
      <c r="Q43" s="824"/>
      <c r="R43" s="823"/>
      <c r="S43" s="23"/>
    </row>
    <row r="44" spans="1:19" ht="28.5" customHeight="1" thickBot="1" x14ac:dyDescent="0.3">
      <c r="A44" s="448"/>
      <c r="B44" s="449" t="s">
        <v>0</v>
      </c>
      <c r="C44" s="450"/>
      <c r="D44" s="450"/>
      <c r="E44" s="451"/>
      <c r="F44" s="452"/>
      <c r="G44" s="453">
        <f>SUM(G6:G43)</f>
        <v>3159082177.8499999</v>
      </c>
      <c r="H44" s="454"/>
      <c r="I44" s="455"/>
      <c r="J44" s="455"/>
      <c r="K44" s="456"/>
      <c r="L44" s="457">
        <f>SUM(L6:L43)</f>
        <v>823113790.6400001</v>
      </c>
      <c r="M44" s="457">
        <f>SUM(M6:M43)</f>
        <v>261158062.09999999</v>
      </c>
      <c r="N44" s="458">
        <f>SUM(N6:N43)</f>
        <v>295998199.83999997</v>
      </c>
      <c r="O44" s="459">
        <f>SUM(O6:O43)</f>
        <v>4252481.5100000007</v>
      </c>
      <c r="P44" s="460">
        <f t="shared" ref="P44" si="5">M44/L44</f>
        <v>0.31728063005351953</v>
      </c>
      <c r="Q44" s="460">
        <f t="shared" ref="Q44" si="6">M44/G44</f>
        <v>8.2668967566313284E-2</v>
      </c>
      <c r="R44" s="461" t="s">
        <v>142</v>
      </c>
      <c r="S44" s="23"/>
    </row>
    <row r="45" spans="1:19" ht="30" customHeight="1" x14ac:dyDescent="0.25">
      <c r="A45" s="51"/>
      <c r="B45" s="52" t="s">
        <v>143</v>
      </c>
      <c r="C45" s="803" t="s">
        <v>144</v>
      </c>
      <c r="D45" s="803"/>
      <c r="E45" s="803"/>
      <c r="F45" s="803"/>
      <c r="G45" s="803"/>
      <c r="H45" s="803"/>
      <c r="I45" s="803"/>
      <c r="J45" s="803"/>
      <c r="K45" s="804"/>
      <c r="L45" s="53" t="s">
        <v>142</v>
      </c>
      <c r="M45" s="53" t="s">
        <v>142</v>
      </c>
      <c r="N45" s="54">
        <f>N6+N9+N12+N15+N20+N21+N26+N28+N30+N32+N40+N33+N39+N41+N42+N43</f>
        <v>147986248.19</v>
      </c>
      <c r="O45" s="55" t="s">
        <v>142</v>
      </c>
      <c r="P45" s="56" t="s">
        <v>142</v>
      </c>
      <c r="Q45" s="327" t="s">
        <v>142</v>
      </c>
      <c r="R45" s="328" t="s">
        <v>142</v>
      </c>
    </row>
    <row r="46" spans="1:19" ht="30" customHeight="1" x14ac:dyDescent="0.25">
      <c r="A46" s="57"/>
      <c r="B46" s="58" t="s">
        <v>143</v>
      </c>
      <c r="C46" s="776" t="s">
        <v>145</v>
      </c>
      <c r="D46" s="776"/>
      <c r="E46" s="776"/>
      <c r="F46" s="776"/>
      <c r="G46" s="776"/>
      <c r="H46" s="776"/>
      <c r="I46" s="776"/>
      <c r="J46" s="776"/>
      <c r="K46" s="777"/>
      <c r="L46" s="59" t="s">
        <v>142</v>
      </c>
      <c r="M46" s="59" t="s">
        <v>142</v>
      </c>
      <c r="N46" s="60">
        <f>N8+N11+N14</f>
        <v>39092619.25</v>
      </c>
      <c r="O46" s="61" t="s">
        <v>142</v>
      </c>
      <c r="P46" s="62" t="s">
        <v>142</v>
      </c>
      <c r="Q46" s="329" t="s">
        <v>142</v>
      </c>
      <c r="R46" s="330" t="s">
        <v>142</v>
      </c>
    </row>
    <row r="47" spans="1:19" ht="30.75" customHeight="1" thickBot="1" x14ac:dyDescent="0.3">
      <c r="A47" s="63"/>
      <c r="B47" s="64" t="s">
        <v>143</v>
      </c>
      <c r="C47" s="778" t="s">
        <v>146</v>
      </c>
      <c r="D47" s="778"/>
      <c r="E47" s="778"/>
      <c r="F47" s="778"/>
      <c r="G47" s="778"/>
      <c r="H47" s="778"/>
      <c r="I47" s="778"/>
      <c r="J47" s="778"/>
      <c r="K47" s="779"/>
      <c r="L47" s="65" t="s">
        <v>142</v>
      </c>
      <c r="M47" s="65" t="s">
        <v>142</v>
      </c>
      <c r="N47" s="66">
        <f>N16+N19+N23+N27+N29+N31+N34+N36+N37+N38+N17+N18</f>
        <v>108919332.40000001</v>
      </c>
      <c r="O47" s="67">
        <f>O44</f>
        <v>4252481.5100000007</v>
      </c>
      <c r="P47" s="331" t="s">
        <v>142</v>
      </c>
      <c r="Q47" s="332" t="s">
        <v>142</v>
      </c>
      <c r="R47" s="333" t="s">
        <v>142</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147</v>
      </c>
      <c r="C50" s="70"/>
      <c r="D50" s="70"/>
      <c r="L50" s="279"/>
      <c r="M50" s="279"/>
      <c r="N50" s="84"/>
      <c r="O50" s="85"/>
      <c r="P50" s="86"/>
      <c r="Q50" s="86"/>
    </row>
    <row r="51" spans="1:17" ht="52.15" customHeight="1" x14ac:dyDescent="0.25">
      <c r="A51" s="68"/>
      <c r="B51" s="780" t="s">
        <v>148</v>
      </c>
      <c r="C51" s="780"/>
      <c r="D51" s="780"/>
      <c r="E51" s="780"/>
      <c r="F51" s="780"/>
      <c r="G51" s="780"/>
      <c r="H51" s="780"/>
      <c r="I51" s="780"/>
      <c r="J51" s="74"/>
      <c r="K51" s="74"/>
      <c r="L51" s="87"/>
      <c r="M51" s="88"/>
      <c r="O51" s="76"/>
      <c r="P51" s="76"/>
      <c r="Q51" s="76"/>
    </row>
    <row r="52" spans="1:17" ht="27.6" customHeight="1" x14ac:dyDescent="0.25">
      <c r="A52" s="68"/>
      <c r="B52" s="780" t="s">
        <v>149</v>
      </c>
      <c r="C52" s="781"/>
      <c r="D52" s="781"/>
      <c r="E52" s="781"/>
      <c r="F52" s="781"/>
      <c r="G52" s="781"/>
      <c r="H52" s="781"/>
      <c r="I52" s="781"/>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8.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C75DAF-BD58-4851-B864-EE4F7A801416}"/>
</file>

<file path=customXml/itemProps2.xml><?xml version="1.0" encoding="utf-8"?>
<ds:datastoreItem xmlns:ds="http://schemas.openxmlformats.org/officeDocument/2006/customXml" ds:itemID="{E0908836-A44B-4D5E-A635-DA47F139A9B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 Rekapitulace_1.10.19</vt: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22) k usnesení z 24. jednání Zastupitelstva Karlovarského kraje, které se uskutečnilo dne 14.9.2020</dc:title>
  <dc:creator/>
  <cp:lastModifiedBy/>
  <dcterms:created xsi:type="dcterms:W3CDTF">2006-09-16T00:00:00Z</dcterms:created>
  <dcterms:modified xsi:type="dcterms:W3CDTF">2020-09-15T07:27:09Z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