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1"/>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C16" i="71" l="1"/>
  <c r="C10" i="71"/>
  <c r="C7" i="71"/>
  <c r="M43" i="69" l="1"/>
  <c r="M42" i="69"/>
  <c r="M41" i="69"/>
  <c r="M39" i="69"/>
  <c r="M38" i="69"/>
  <c r="M37" i="69"/>
  <c r="M36" i="69"/>
  <c r="M10" i="69"/>
  <c r="M44" i="69"/>
  <c r="M45" i="69"/>
  <c r="E23" i="71" l="1"/>
  <c r="M16" i="69"/>
  <c r="M15" i="69"/>
  <c r="Q45" i="69" l="1"/>
  <c r="G46" i="69" l="1"/>
  <c r="N47" i="69"/>
  <c r="O46" i="69"/>
  <c r="N46" i="69"/>
  <c r="L46" i="69"/>
  <c r="P45" i="69"/>
  <c r="E24" i="71" l="1"/>
  <c r="F14" i="71"/>
  <c r="F11" i="71"/>
  <c r="N47" i="70" l="1"/>
  <c r="N45" i="70"/>
  <c r="N48" i="69"/>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Q42" i="69"/>
  <c r="P42" i="69"/>
  <c r="Q41" i="69"/>
  <c r="M40" i="69"/>
  <c r="Q40" i="69" s="1"/>
  <c r="P39" i="69"/>
  <c r="P38" i="69"/>
  <c r="Q36" i="69"/>
  <c r="P36" i="69"/>
  <c r="M35" i="69"/>
  <c r="P35" i="69" s="1"/>
  <c r="M32" i="69"/>
  <c r="M31" i="69"/>
  <c r="P31" i="69" s="1"/>
  <c r="M30" i="69"/>
  <c r="M28" i="69"/>
  <c r="P28" i="69" s="1"/>
  <c r="M27" i="69"/>
  <c r="M26" i="69"/>
  <c r="M25" i="69"/>
  <c r="M24" i="69"/>
  <c r="M23" i="69"/>
  <c r="M22" i="69"/>
  <c r="M21" i="69"/>
  <c r="M19" i="69"/>
  <c r="P19" i="69" s="1"/>
  <c r="P18" i="69"/>
  <c r="M17" i="69"/>
  <c r="Q17" i="69" s="1"/>
  <c r="Q15" i="69"/>
  <c r="P15" i="69"/>
  <c r="M14" i="69"/>
  <c r="P14" i="69" s="1"/>
  <c r="M13" i="69"/>
  <c r="M12" i="69"/>
  <c r="P12" i="69" s="1"/>
  <c r="M11" i="69"/>
  <c r="Q11" i="69" s="1"/>
  <c r="P10" i="69"/>
  <c r="M9" i="69"/>
  <c r="P9" i="69" s="1"/>
  <c r="M8" i="69"/>
  <c r="M7" i="69"/>
  <c r="M6" i="69"/>
  <c r="P26" i="69" l="1"/>
  <c r="Q26" i="69"/>
  <c r="Q13" i="69"/>
  <c r="M46" i="69"/>
  <c r="E9" i="71" s="1"/>
  <c r="D9" i="71"/>
  <c r="F9" i="71"/>
  <c r="G9" i="71"/>
  <c r="G7" i="71" s="1"/>
  <c r="G16" i="71" s="1"/>
  <c r="Q25" i="69"/>
  <c r="C9" i="71"/>
  <c r="P24" i="69"/>
  <c r="P40" i="69"/>
  <c r="P22" i="69"/>
  <c r="Q28" i="69"/>
  <c r="P6" i="69"/>
  <c r="P13" i="69"/>
  <c r="Q22" i="69"/>
  <c r="Q6" i="69"/>
  <c r="P25" i="69"/>
  <c r="O48" i="69"/>
  <c r="E26" i="71" s="1"/>
  <c r="Q12" i="69"/>
  <c r="P21" i="69"/>
  <c r="P27" i="69"/>
  <c r="P30" i="69"/>
  <c r="Q27" i="69"/>
  <c r="Q30" i="69"/>
  <c r="P32" i="69"/>
  <c r="P7" i="69"/>
  <c r="P8" i="69"/>
  <c r="P17" i="69"/>
  <c r="P11" i="69"/>
  <c r="Q19" i="69"/>
  <c r="Q46" i="69" l="1"/>
  <c r="I9" i="71" s="1"/>
  <c r="P46" i="69"/>
  <c r="H9" i="71" s="1"/>
  <c r="D7" i="71" l="1"/>
  <c r="F7" i="71" l="1"/>
  <c r="E7" i="71"/>
  <c r="I7" i="71" l="1"/>
  <c r="H7" i="71"/>
  <c r="F10" i="71" l="1"/>
  <c r="F16" i="71" s="1"/>
  <c r="E10" i="71"/>
  <c r="D10" i="71"/>
  <c r="D16" i="71" s="1"/>
  <c r="E16" i="71" l="1"/>
  <c r="E22" i="71"/>
  <c r="E28" i="71" l="1"/>
</calcChain>
</file>

<file path=xl/sharedStrings.xml><?xml version="1.0" encoding="utf-8"?>
<sst xmlns="http://schemas.openxmlformats.org/spreadsheetml/2006/main" count="634" uniqueCount="379">
  <si>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</si>
  <si>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</si>
  <si>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</si>
  <si>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</si>
  <si>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</si>
  <si>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</si>
  <si>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</si>
  <si>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</si>
  <si>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</si>
  <si>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</si>
  <si>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</si>
  <si>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</si>
  <si>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</si>
  <si>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</si>
  <si>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</si>
  <si>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</si>
  <si>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</si>
  <si>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</si>
  <si>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</si>
  <si>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</si>
  <si>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</si>
  <si>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</si>
  <si>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</si>
  <si>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</si>
  <si>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</si>
  <si>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</si>
  <si>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</si>
  <si>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</si>
  <si>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</si>
  <si>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</si>
  <si>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</si>
  <si>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</si>
  <si>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</si>
  <si>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</si>
  <si>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</si>
  <si>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</si>
  <si>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</si>
  <si>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</si>
  <si>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</si>
  <si>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</si>
  <si>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</si>
  <si>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</si>
  <si>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</si>
  <si>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</si>
  <si>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</si>
  <si>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</si>
  <si>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</si>
  <si>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</si>
  <si>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</si>
  <si>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</si>
  <si>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</si>
  <si>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</si>
  <si>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</si>
  <si>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</si>
  <si>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</si>
  <si>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</si>
  <si>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</si>
  <si>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</si>
  <si>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</si>
  <si>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</si>
  <si>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</si>
  <si>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</si>
  <si>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</si>
  <si>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</si>
  <si>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</si>
  <si>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</si>
  <si>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</si>
  <si>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</si>
  <si>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</si>
  <si>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</si>
  <si>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</si>
  <si>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</si>
  <si>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</si>
  <si>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</si>
  <si>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</si>
  <si>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</si>
  <si>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</si>
  <si>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</si>
  <si>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</si>
  <si>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</si>
  <si>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</si>
  <si>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</si>
  <si>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</si>
  <si>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</si>
  <si>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</si>
  <si>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</si>
  <si>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</si>
  <si>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</si>
  <si>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</si>
  <si>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</si>
  <si>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</si>
  <si>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</si>
  <si>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</si>
  <si>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</si>
  <si>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</si>
  <si>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</si>
  <si>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</si>
  <si>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</si>
  <si>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</si>
  <si>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</si>
  <si>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</si>
  <si>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</si>
  <si>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</si>
  <si>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</si>
  <si>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</si>
  <si>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</si>
  <si>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</si>
  <si>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</si>
  <si>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</si>
  <si>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</si>
  <si>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</si>
  <si>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</si>
  <si>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</si>
  <si>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</si>
  <si>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</si>
  <si>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</si>
  <si>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</si>
  <si>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</si>
  <si>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</si>
  <si>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</si>
  <si>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</si>
  <si>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</si>
  <si>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</si>
  <si>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</si>
  <si>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</si>
  <si>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</si>
  <si>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</si>
  <si>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</si>
  <si>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</si>
  <si>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</si>
  <si>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</si>
  <si>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</si>
  <si>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</si>
  <si>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</si>
  <si>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</si>
  <si>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</si>
  <si>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</si>
  <si>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</si>
  <si>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</si>
  <si>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</si>
  <si>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</si>
  <si>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</si>
  <si>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</si>
  <si>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</si>
  <si>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</si>
  <si>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</si>
  <si>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</si>
  <si>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</si>
  <si>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</si>
  <si>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</si>
  <si>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</si>
  <si>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</si>
  <si>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</si>
  <si>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</si>
  <si>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</si>
  <si>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</si>
  <si>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</si>
  <si>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</si>
  <si>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</si>
  <si>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</si>
  <si>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</si>
  <si>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</si>
  <si>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</si>
  <si>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</si>
  <si>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</si>
  <si>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</si>
  <si>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</si>
  <si>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</si>
  <si>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</si>
  <si>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</si>
  <si>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</si>
  <si>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</si>
  <si>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</si>
  <si>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</si>
  <si>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</si>
  <si>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</si>
  <si>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</si>
  <si>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</si>
  <si>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</si>
  <si>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</si>
  <si>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</si>
  <si>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</si>
  <si>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</si>
  <si>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</si>
  <si>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</si>
  <si>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</si>
  <si>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</si>
  <si>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</si>
  <si>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</si>
  <si>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</si>
  <si>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</si>
  <si>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</si>
  <si>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</si>
  <si>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</si>
  <si>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</si>
  <si>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</si>
  <si>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</si>
  <si>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</si>
  <si>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</si>
  <si>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</si>
  <si>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</si>
  <si>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</si>
  <si>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</si>
  <si>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</si>
  <si>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</si>
  <si>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</si>
  <si>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</si>
  <si>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</si>
  <si>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</si>
  <si>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</si>
  <si>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</si>
  <si>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</si>
  <si>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</si>
  <si>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</si>
  <si>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</si>
  <si>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</si>
  <si>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</si>
  <si>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</si>
  <si>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</si>
  <si>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</si>
  <si>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</si>
  <si>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</si>
  <si>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</si>
  <si>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</si>
  <si>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</si>
  <si>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</si>
  <si>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</si>
  <si>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</si>
  <si>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</si>
  <si>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</si>
  <si>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</si>
  <si>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</si>
  <si>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</si>
  <si>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</si>
  <si>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</si>
  <si>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</si>
  <si>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</si>
  <si>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</si>
  <si>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</si>
  <si>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</si>
  <si>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</si>
  <si>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</si>
  <si>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</si>
  <si>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</si>
  <si>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</si>
  <si>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</si>
  <si>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</si>
  <si>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</si>
  <si>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</si>
  <si>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</si>
  <si>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</si>
  <si>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</si>
  <si>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</si>
  <si>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</si>
  <si>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</si>
  <si>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</si>
  <si>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</si>
  <si>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</si>
  <si>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</si>
  <si>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</si>
  <si>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</si>
  <si>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</si>
  <si>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</si>
  <si>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</si>
  <si>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</si>
  <si>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</si>
  <si>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</si>
  <si>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</si>
  <si>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</si>
  <si>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</si>
  <si>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</si>
  <si>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</si>
  <si>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</si>
  <si>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</si>
  <si>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</si>
  <si>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</si>
  <si>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</si>
  <si>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</si>
  <si>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</si>
  <si>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</si>
  <si>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</si>
  <si>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</si>
  <si>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</si>
  <si>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</si>
  <si>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</si>
  <si>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</si>
  <si>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</si>
  <si>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</si>
  <si>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</si>
  <si>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</si>
  <si>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</si>
  <si>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</si>
  <si>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</si>
  <si>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</si>
  <si>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</si>
  <si>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</si>
  <si>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</si>
  <si>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</si>
  <si>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</si>
  <si>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</si>
  <si>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</si>
  <si>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</si>
  <si>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</si>
  <si>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</si>
  <si>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</si>
  <si>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</si>
  <si>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</si>
  <si>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</si>
  <si>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</si>
  <si>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</si>
  <si>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</si>
  <si>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</si>
  <si>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</si>
  <si>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</si>
  <si>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</si>
  <si>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</si>
  <si>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</si>
  <si>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</si>
  <si>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</si>
  <si>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</si>
  <si>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</si>
  <si>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</si>
  <si>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</si>
  <si>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</si>
  <si>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</si>
  <si>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</si>
  <si>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</si>
  <si>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</si>
  <si>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</si>
  <si>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</si>
  <si>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</si>
  <si>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</si>
  <si>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</si>
  <si>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</si>
  <si>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</si>
  <si>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</si>
  <si>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</si>
  <si>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</si>
  <si>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</si>
  <si>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</si>
  <si>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</si>
  <si>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</si>
  <si>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</si>
  <si>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</si>
  <si>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</si>
  <si>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</si>
  <si>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</si>
  <si>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</si>
  <si>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</si>
  <si>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</si>
  <si>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</si>
  <si>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</si>
  <si>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</si>
  <si>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</si>
  <si>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</si>
  <si>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</si>
  <si>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</si>
  <si>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</si>
  <si>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na bankovní účet.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 - OČEKÁVÁME ROZHODNUTÍ RKK A ZKK</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</si>
  <si>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t>
    </r>
    <r>
      <rPr>
        <b/>
        <sz val="11"/>
        <rFont val="Calibri"/>
        <family val="2"/>
        <charset val="238"/>
        <scheme val="minor"/>
      </rPr>
      <t>KONEČNÝ STAV - OČEKÁVÁME ROZHODNUTÍ RKK A ZKK</t>
    </r>
  </si>
  <si>
    <r>
      <t xml:space="preserve">6.9.2018 doručen PV na penále za prodlení s odvodem; dne 10.9.2018 PV na penále uhrazen. Dne 15.4.2020 doručeno Rozhodnutí o prominutí daně č.j.22806/20/7700-40470-05620 ze dne 15.4.2020 penále částečně prominuto o 132.232,00 Kč.Dne 25.5.2020 obdržel KK vrácené finanční prostředky ve výši 132.232,00 Kč na bankovní účet
</t>
    </r>
    <r>
      <rPr>
        <b/>
        <sz val="11"/>
        <rFont val="Calibri"/>
        <family val="2"/>
        <charset val="238"/>
        <scheme val="minor"/>
      </rPr>
      <t>KONEČNÝ STAV - OČEKÁVÁME ROZHODNUTÍ RKK A ZKK</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</si>
  <si>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</si>
  <si>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</si>
  <si>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</si>
  <si>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</si>
  <si>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</si>
  <si>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</si>
  <si>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t>
    </r>
    <r>
      <rPr>
        <b/>
        <sz val="11"/>
        <rFont val="Calibri"/>
        <family val="2"/>
        <charset val="238"/>
        <scheme val="minor"/>
      </rPr>
      <t>KONEČNÝ STAV - PŘEDÁNO K VYMÁHÁNÍ OLP</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</si>
  <si>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t>
    </r>
    <r>
      <rPr>
        <b/>
        <sz val="11"/>
        <rFont val="Calibri"/>
        <family val="2"/>
        <charset val="238"/>
        <scheme val="minor"/>
      </rPr>
      <t>KONEČNÝ STAV</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</si>
  <si>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t>
    </r>
    <r>
      <rPr>
        <b/>
        <sz val="11"/>
        <rFont val="Calibri"/>
        <family val="2"/>
        <charset val="238"/>
        <scheme val="minor"/>
      </rPr>
      <t>ŽÁDOST O PROMINUTÍ ODVODU A PENÁLE NA GENER.FIN.ŘED.</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</si>
  <si>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</si>
  <si>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Zbývající část ve výši 215.985 Kč za úpravu projektové dokumentace nebyla předmětem žádosti o dotace (nezpůsobilé výdaje).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</si>
  <si>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</si>
  <si>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t>
    </r>
    <r>
      <rPr>
        <b/>
        <sz val="11"/>
        <rFont val="Calibri"/>
        <family val="2"/>
        <charset val="238"/>
        <scheme val="minor"/>
      </rPr>
      <t>KONEČNÝ STAV - POSTIH ZRUŠEN</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</si>
  <si>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t>
    </r>
    <r>
      <rPr>
        <b/>
        <sz val="11"/>
        <rFont val="Calibri"/>
        <family val="2"/>
        <charset val="238"/>
        <scheme val="minor"/>
      </rPr>
      <t>OČEKÁVÁME ROZHODNUTÍ VE  SPORU Z VEŘEJNOPRÁVNÍ SMLOUVY PRO PENĚŽITÉ PLNĚNÍ</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</si>
  <si>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t>
    </r>
    <r>
      <rPr>
        <b/>
        <sz val="11"/>
        <rFont val="Calibri"/>
        <family val="2"/>
        <charset val="238"/>
        <scheme val="minor"/>
      </rPr>
      <t>OČEKÁVÁME ROZHODNUTÍ VE  SPORU Z VEŘEJNOPRÁVNÍ SMLOUVY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</si>
  <si>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</si>
  <si>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Další jednání soudu je nařízeno na 4. 11. 2020.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</si>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</sst>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2" fillId="0" borderId="0"/>
    <xf numFmtId="0" fontId="20" fillId="0" borderId="0"/>
    <xf numFmtId="0" fontId="23" fillId="0" borderId="0"/>
    <xf numFmtId="0" fontId="24" fillId="0" borderId="0"/>
    <xf numFmtId="0" fontId="19" fillId="0" borderId="0"/>
    <xf numFmtId="0" fontId="18" fillId="0" borderId="0"/>
    <xf numFmtId="0" fontId="17" fillId="0" borderId="0"/>
    <xf numFmtId="0" fontId="16" fillId="0" borderId="0"/>
    <xf numFmtId="0" fontId="15" fillId="0" borderId="0"/>
    <xf numFmtId="0" fontId="15" fillId="0" borderId="0"/>
    <xf numFmtId="0" fontId="15" fillId="0" borderId="0"/>
  </cellStyleXfs>
  <cellXfs count="769">
    <xf numFmtId="0" fontId="0" fillId="0" borderId="0" xfId="0"/>
    <xf numFmtId="0" fontId="27" fillId="0" borderId="27" xfId="0" applyFont="1" applyFill="1" applyBorder="1" applyAlignment="1">
      <alignment vertical="center" wrapText="1"/>
    </xf>
    <xf numFmtId="0" fontId="27" fillId="0" borderId="3" xfId="0" applyFont="1" applyFill="1" applyBorder="1" applyAlignment="1">
      <alignment vertical="center" wrapText="1"/>
    </xf>
    <xf numFmtId="0" fontId="27" fillId="0" borderId="9" xfId="0" applyFont="1" applyFill="1" applyBorder="1" applyAlignment="1">
      <alignment vertical="center" wrapText="1"/>
    </xf>
    <xf numFmtId="0" fontId="27" fillId="0" borderId="1" xfId="0" applyFont="1" applyFill="1" applyBorder="1" applyAlignment="1">
      <alignment vertical="center" wrapText="1"/>
    </xf>
    <xf numFmtId="0" fontId="37" fillId="0" borderId="0" xfId="0" applyFont="1" applyFill="1" applyBorder="1" applyAlignment="1"/>
    <xf numFmtId="0" fontId="38" fillId="0" borderId="0" xfId="0" applyFont="1" applyFill="1" applyBorder="1" applyAlignment="1">
      <alignment horizontal="left"/>
    </xf>
    <xf numFmtId="0" fontId="38" fillId="0" borderId="0" xfId="0" applyFont="1" applyFill="1" applyBorder="1" applyAlignment="1">
      <alignment horizontal="right"/>
    </xf>
    <xf numFmtId="0" fontId="39" fillId="0" borderId="0" xfId="0" applyFont="1" applyFill="1" applyBorder="1" applyAlignment="1">
      <alignment horizontal="left"/>
    </xf>
    <xf numFmtId="0" fontId="38" fillId="0" borderId="0" xfId="0" applyFont="1" applyFill="1" applyBorder="1" applyAlignment="1"/>
    <xf numFmtId="0" fontId="40" fillId="0" borderId="0" xfId="0" applyFont="1" applyAlignment="1">
      <alignment horizontal="right"/>
    </xf>
    <xf numFmtId="0" fontId="33" fillId="3" borderId="40" xfId="0" applyFont="1" applyFill="1" applyBorder="1" applyAlignment="1">
      <alignment horizontal="left" vertical="center" wrapText="1"/>
    </xf>
    <xf numFmtId="0" fontId="34" fillId="3" borderId="14" xfId="0" applyFont="1" applyFill="1" applyBorder="1" applyAlignment="1">
      <alignment horizontal="left" vertical="center" wrapText="1"/>
    </xf>
    <xf numFmtId="0" fontId="34" fillId="3" borderId="41" xfId="0" applyFont="1" applyFill="1" applyBorder="1" applyAlignment="1">
      <alignment horizontal="left" vertical="center" wrapText="1"/>
    </xf>
    <xf numFmtId="0" fontId="43" fillId="3" borderId="16"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3" borderId="28" xfId="0" applyFont="1" applyFill="1" applyBorder="1" applyAlignment="1">
      <alignment horizontal="center" vertical="center" wrapText="1"/>
    </xf>
    <xf numFmtId="0" fontId="43" fillId="3" borderId="43"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43" fillId="3" borderId="13" xfId="0" applyFont="1" applyFill="1" applyBorder="1" applyAlignment="1">
      <alignment horizontal="center" vertical="center" wrapText="1"/>
    </xf>
    <xf numFmtId="4" fontId="45" fillId="0" borderId="44" xfId="0" applyNumberFormat="1" applyFont="1" applyFill="1" applyBorder="1" applyAlignment="1">
      <alignment horizontal="right" vertical="center" wrapText="1"/>
    </xf>
    <xf numFmtId="4" fontId="0" fillId="0" borderId="0" xfId="0" applyNumberFormat="1"/>
    <xf numFmtId="4" fontId="47" fillId="0" borderId="19" xfId="0" applyNumberFormat="1" applyFont="1" applyFill="1" applyBorder="1" applyAlignment="1">
      <alignment horizontal="right" vertical="center" wrapText="1"/>
    </xf>
    <xf numFmtId="4" fontId="48" fillId="0" borderId="15" xfId="0" applyNumberFormat="1" applyFont="1" applyFill="1" applyBorder="1" applyAlignment="1">
      <alignment horizontal="right" vertical="top" wrapText="1"/>
    </xf>
    <xf numFmtId="0" fontId="27" fillId="0" borderId="2" xfId="0" applyFont="1" applyFill="1" applyBorder="1" applyAlignment="1">
      <alignment horizontal="left" vertical="center" wrapText="1"/>
    </xf>
    <xf numFmtId="4" fontId="27" fillId="0" borderId="14" xfId="0" applyNumberFormat="1" applyFont="1" applyFill="1" applyBorder="1" applyAlignment="1">
      <alignment horizontal="right" vertical="center"/>
    </xf>
    <xf numFmtId="4" fontId="45" fillId="0" borderId="14" xfId="0" applyNumberFormat="1" applyFont="1" applyFill="1" applyBorder="1" applyAlignment="1">
      <alignment horizontal="right" vertical="center" wrapText="1"/>
    </xf>
    <xf numFmtId="0" fontId="0" fillId="0" borderId="0" xfId="0" applyBorder="1"/>
    <xf numFmtId="4" fontId="45" fillId="0" borderId="19" xfId="0" applyNumberFormat="1" applyFont="1" applyFill="1" applyBorder="1" applyAlignment="1">
      <alignment horizontal="right" vertical="center" wrapText="1"/>
    </xf>
    <xf numFmtId="4" fontId="48" fillId="0" borderId="45" xfId="0" applyNumberFormat="1" applyFont="1" applyFill="1" applyBorder="1" applyAlignment="1">
      <alignment horizontal="right" vertical="top" wrapText="1"/>
    </xf>
    <xf numFmtId="4" fontId="31" fillId="0" borderId="19" xfId="0" applyNumberFormat="1" applyFont="1" applyFill="1" applyBorder="1" applyAlignment="1">
      <alignment vertical="center" wrapText="1"/>
    </xf>
    <xf numFmtId="4" fontId="30" fillId="0" borderId="19" xfId="0" applyNumberFormat="1" applyFont="1" applyFill="1" applyBorder="1" applyAlignment="1">
      <alignment horizontal="right" wrapText="1"/>
    </xf>
    <xf numFmtId="4" fontId="35" fillId="0" borderId="15" xfId="0" applyNumberFormat="1" applyFont="1" applyFill="1" applyBorder="1" applyAlignment="1">
      <alignment horizontal="right" vertical="top" wrapText="1"/>
    </xf>
    <xf numFmtId="4" fontId="31" fillId="0" borderId="15"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wrapText="1"/>
    </xf>
    <xf numFmtId="4" fontId="50" fillId="0" borderId="14" xfId="0" applyNumberFormat="1" applyFont="1" applyFill="1" applyBorder="1" applyAlignment="1">
      <alignment horizontal="right" vertical="center" wrapText="1"/>
    </xf>
    <xf numFmtId="4" fontId="27" fillId="0" borderId="27" xfId="0" applyNumberFormat="1" applyFont="1" applyFill="1" applyBorder="1" applyAlignment="1">
      <alignment horizontal="right" vertical="center" wrapText="1"/>
    </xf>
    <xf numFmtId="4" fontId="31" fillId="0" borderId="14" xfId="0" applyNumberFormat="1" applyFont="1" applyFill="1" applyBorder="1" applyAlignment="1">
      <alignment horizontal="right" vertical="center" wrapText="1"/>
    </xf>
    <xf numFmtId="4" fontId="50" fillId="0" borderId="14"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4" fontId="50" fillId="0" borderId="15" xfId="0" applyNumberFormat="1" applyFont="1" applyFill="1" applyBorder="1" applyAlignment="1">
      <alignment vertical="center"/>
    </xf>
    <xf numFmtId="4" fontId="27" fillId="0" borderId="27" xfId="0" applyNumberFormat="1" applyFont="1" applyFill="1" applyBorder="1" applyAlignment="1">
      <alignment vertical="center"/>
    </xf>
    <xf numFmtId="4" fontId="27" fillId="0" borderId="17" xfId="0" applyNumberFormat="1" applyFont="1" applyFill="1" applyBorder="1" applyAlignment="1">
      <alignment horizontal="right" vertical="center" wrapText="1"/>
    </xf>
    <xf numFmtId="4" fontId="27" fillId="0" borderId="17" xfId="0" applyNumberFormat="1" applyFont="1" applyFill="1" applyBorder="1" applyAlignment="1">
      <alignment vertical="center"/>
    </xf>
    <xf numFmtId="4" fontId="31" fillId="0" borderId="14" xfId="0" applyNumberFormat="1" applyFont="1" applyFill="1" applyBorder="1" applyAlignment="1">
      <alignment vertical="center"/>
    </xf>
    <xf numFmtId="0" fontId="29" fillId="0" borderId="27" xfId="0" applyFont="1" applyFill="1" applyBorder="1" applyAlignment="1">
      <alignment vertical="center" wrapText="1"/>
    </xf>
    <xf numFmtId="4" fontId="27" fillId="0" borderId="47" xfId="0" applyNumberFormat="1" applyFont="1" applyFill="1" applyBorder="1" applyAlignment="1">
      <alignment vertical="center"/>
    </xf>
    <xf numFmtId="4" fontId="50"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1" fillId="0" borderId="53" xfId="0" applyFont="1" applyBorder="1" applyAlignment="1">
      <alignment horizontal="center" vertical="center"/>
    </xf>
    <xf numFmtId="0" fontId="51" fillId="0" borderId="37" xfId="0" applyFont="1" applyFill="1" applyBorder="1" applyAlignment="1">
      <alignment horizontal="right" vertical="center" wrapText="1"/>
    </xf>
    <xf numFmtId="4" fontId="27" fillId="0" borderId="47" xfId="0" applyNumberFormat="1" applyFont="1" applyFill="1" applyBorder="1" applyAlignment="1">
      <alignment horizontal="center" vertical="center"/>
    </xf>
    <xf numFmtId="4" fontId="52" fillId="0" borderId="45" xfId="0" applyNumberFormat="1" applyFont="1" applyFill="1" applyBorder="1" applyAlignment="1">
      <alignment vertical="center"/>
    </xf>
    <xf numFmtId="4" fontId="27" fillId="0" borderId="0" xfId="0" applyNumberFormat="1" applyFont="1" applyFill="1" applyBorder="1" applyAlignment="1">
      <alignment horizontal="center" vertical="center" wrapText="1"/>
    </xf>
    <xf numFmtId="0" fontId="27" fillId="0" borderId="47" xfId="0" applyFont="1" applyFill="1" applyBorder="1" applyAlignment="1">
      <alignment horizontal="center" vertical="center"/>
    </xf>
    <xf numFmtId="0" fontId="21" fillId="0" borderId="52" xfId="0" applyFont="1" applyBorder="1" applyAlignment="1">
      <alignment horizontal="center" vertical="center"/>
    </xf>
    <xf numFmtId="0" fontId="51" fillId="0" borderId="11" xfId="0" applyFont="1" applyFill="1" applyBorder="1" applyAlignment="1">
      <alignment horizontal="right" vertical="center" wrapText="1"/>
    </xf>
    <xf numFmtId="4" fontId="27" fillId="0" borderId="27" xfId="0" applyNumberFormat="1" applyFont="1" applyFill="1" applyBorder="1" applyAlignment="1">
      <alignment horizontal="center" vertical="center"/>
    </xf>
    <xf numFmtId="4" fontId="53" fillId="0" borderId="11" xfId="0" applyNumberFormat="1" applyFont="1" applyFill="1" applyBorder="1" applyAlignment="1">
      <alignment horizontal="right" vertical="center"/>
    </xf>
    <xf numFmtId="4" fontId="27" fillId="0" borderId="23" xfId="0" applyNumberFormat="1" applyFont="1" applyFill="1" applyBorder="1" applyAlignment="1">
      <alignment horizontal="center" vertical="center" wrapText="1"/>
    </xf>
    <xf numFmtId="0" fontId="27" fillId="0" borderId="27" xfId="0" applyFont="1" applyFill="1" applyBorder="1" applyAlignment="1">
      <alignment horizontal="center" vertical="center"/>
    </xf>
    <xf numFmtId="0" fontId="21" fillId="0" borderId="25" xfId="0" applyFont="1" applyBorder="1" applyAlignment="1">
      <alignment horizontal="center" vertical="center"/>
    </xf>
    <xf numFmtId="0" fontId="21" fillId="0" borderId="10" xfId="0" applyFont="1" applyBorder="1" applyAlignment="1">
      <alignment horizontal="right" vertical="center" wrapText="1"/>
    </xf>
    <xf numFmtId="4" fontId="27" fillId="0" borderId="55" xfId="0" applyNumberFormat="1" applyFont="1" applyBorder="1" applyAlignment="1">
      <alignment horizontal="center" vertical="center"/>
    </xf>
    <xf numFmtId="4" fontId="56" fillId="0" borderId="22" xfId="0" applyNumberFormat="1" applyFont="1" applyBorder="1" applyAlignment="1">
      <alignment vertical="center"/>
    </xf>
    <xf numFmtId="4" fontId="21"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7" fillId="0" borderId="0" xfId="0" applyFont="1" applyAlignment="1">
      <alignment horizontal="left" vertical="center"/>
    </xf>
    <xf numFmtId="0" fontId="0" fillId="0" borderId="0" xfId="0" applyAlignment="1">
      <alignment horizontal="center" vertical="center"/>
    </xf>
    <xf numFmtId="4" fontId="57" fillId="0" borderId="0" xfId="0" applyNumberFormat="1" applyFont="1" applyAlignment="1">
      <alignment horizontal="center" vertical="center"/>
    </xf>
    <xf numFmtId="4" fontId="0" fillId="0" borderId="0" xfId="0" applyNumberFormat="1" applyAlignment="1">
      <alignment vertical="center"/>
    </xf>
    <xf numFmtId="0" fontId="21" fillId="0" borderId="0" xfId="0" applyFont="1"/>
    <xf numFmtId="0" fontId="21"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7" fillId="0" borderId="0" xfId="0" applyFont="1" applyAlignment="1">
      <alignment horizontal="left"/>
    </xf>
    <xf numFmtId="0" fontId="21" fillId="6" borderId="0" xfId="0" applyFont="1" applyFill="1" applyAlignment="1">
      <alignment vertical="center"/>
    </xf>
    <xf numFmtId="4" fontId="31" fillId="0" borderId="0" xfId="0" applyNumberFormat="1" applyFont="1" applyBorder="1" applyAlignment="1">
      <alignment vertical="center"/>
    </xf>
    <xf numFmtId="4" fontId="25" fillId="0" borderId="0" xfId="0" applyNumberFormat="1" applyFont="1" applyBorder="1" applyAlignment="1">
      <alignment horizontal="right" vertical="center" wrapText="1"/>
    </xf>
    <xf numFmtId="10" fontId="25"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1" fillId="0" borderId="0" xfId="0" applyNumberFormat="1" applyFont="1" applyAlignment="1">
      <alignment vertical="center"/>
    </xf>
    <xf numFmtId="0" fontId="0" fillId="0" borderId="0" xfId="0" applyFill="1" applyBorder="1" applyAlignment="1">
      <alignment horizontal="left" vertical="center" wrapText="1"/>
    </xf>
    <xf numFmtId="4" fontId="52" fillId="0" borderId="0" xfId="0" applyNumberFormat="1" applyFont="1" applyFill="1" applyBorder="1" applyAlignment="1">
      <alignment vertical="center"/>
    </xf>
    <xf numFmtId="4" fontId="53" fillId="0" borderId="0" xfId="0" applyNumberFormat="1" applyFont="1" applyFill="1" applyBorder="1" applyAlignment="1">
      <alignment horizontal="right" vertical="center"/>
    </xf>
    <xf numFmtId="4" fontId="56" fillId="0" borderId="0" xfId="0" applyNumberFormat="1" applyFont="1" applyBorder="1" applyAlignment="1">
      <alignment vertical="center"/>
    </xf>
    <xf numFmtId="4" fontId="21"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7" fillId="0" borderId="49" xfId="0" applyNumberFormat="1" applyFont="1" applyFill="1" applyBorder="1" applyAlignment="1">
      <alignment vertical="center" wrapText="1"/>
    </xf>
    <xf numFmtId="4" fontId="59" fillId="0" borderId="0" xfId="0" applyNumberFormat="1" applyFont="1" applyFill="1" applyBorder="1" applyAlignment="1">
      <alignment horizontal="right" vertical="center"/>
    </xf>
    <xf numFmtId="0" fontId="21" fillId="0" borderId="0" xfId="0" applyFont="1" applyFill="1" applyAlignment="1">
      <alignment vertical="center"/>
    </xf>
    <xf numFmtId="4" fontId="27" fillId="0" borderId="1" xfId="0" applyNumberFormat="1" applyFont="1" applyFill="1" applyBorder="1" applyAlignment="1">
      <alignment vertical="center"/>
    </xf>
    <xf numFmtId="0" fontId="0" fillId="0" borderId="1" xfId="0" applyBorder="1" applyAlignment="1">
      <alignment horizontal="center" vertical="center" wrapText="1"/>
    </xf>
    <xf numFmtId="0" fontId="27" fillId="0" borderId="24" xfId="0" applyFont="1" applyBorder="1" applyAlignment="1">
      <alignment vertical="center" wrapText="1"/>
    </xf>
    <xf numFmtId="0" fontId="27" fillId="0" borderId="24" xfId="0" applyFont="1" applyFill="1" applyBorder="1" applyAlignment="1">
      <alignment vertical="center" wrapText="1"/>
    </xf>
    <xf numFmtId="4" fontId="0" fillId="0" borderId="1" xfId="0" applyNumberFormat="1" applyBorder="1" applyAlignment="1">
      <alignment horizontal="right" vertical="center"/>
    </xf>
    <xf numFmtId="0" fontId="27" fillId="2" borderId="12" xfId="0" applyFont="1" applyFill="1" applyBorder="1" applyAlignment="1">
      <alignment vertical="center" wrapText="1"/>
    </xf>
    <xf numFmtId="0" fontId="0" fillId="2" borderId="1" xfId="0" applyFill="1" applyBorder="1" applyAlignment="1">
      <alignment horizontal="left" vertical="center" wrapText="1"/>
    </xf>
    <xf numFmtId="14" fontId="27" fillId="0" borderId="24" xfId="0" applyNumberFormat="1" applyFont="1" applyFill="1" applyBorder="1" applyAlignment="1">
      <alignment vertical="center" wrapText="1"/>
    </xf>
    <xf numFmtId="4" fontId="60"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7" fillId="0" borderId="3" xfId="0" applyNumberFormat="1" applyFont="1" applyFill="1" applyBorder="1" applyAlignment="1">
      <alignment vertical="center"/>
    </xf>
    <xf numFmtId="4" fontId="27" fillId="0" borderId="49" xfId="0" applyNumberFormat="1" applyFont="1" applyFill="1" applyBorder="1" applyAlignment="1">
      <alignment horizontal="right" vertical="center" wrapText="1"/>
    </xf>
    <xf numFmtId="0" fontId="33" fillId="4" borderId="49" xfId="0" applyFont="1" applyFill="1" applyBorder="1" applyAlignment="1">
      <alignment vertical="center" wrapText="1"/>
    </xf>
    <xf numFmtId="0" fontId="34" fillId="4" borderId="58" xfId="0" applyFont="1" applyFill="1" applyBorder="1" applyAlignment="1">
      <alignment vertical="center" wrapText="1"/>
    </xf>
    <xf numFmtId="0" fontId="34" fillId="4" borderId="41" xfId="0" applyFont="1" applyFill="1" applyBorder="1" applyAlignment="1">
      <alignment vertical="center" wrapText="1"/>
    </xf>
    <xf numFmtId="0" fontId="43" fillId="4" borderId="7" xfId="0" applyFont="1" applyFill="1" applyBorder="1" applyAlignment="1">
      <alignment horizontal="center" vertical="center" wrapText="1"/>
    </xf>
    <xf numFmtId="0" fontId="43" fillId="4" borderId="7" xfId="0" applyFont="1" applyFill="1" applyBorder="1" applyAlignment="1">
      <alignment horizontal="left" vertical="center" wrapText="1"/>
    </xf>
    <xf numFmtId="0" fontId="43" fillId="4" borderId="8" xfId="0" applyFont="1" applyFill="1" applyBorder="1" applyAlignment="1">
      <alignment horizontal="center" vertical="center" wrapText="1"/>
    </xf>
    <xf numFmtId="0" fontId="43" fillId="4" borderId="28" xfId="0" applyFont="1" applyFill="1" applyBorder="1" applyAlignment="1">
      <alignment horizontal="center" vertical="center" wrapText="1"/>
    </xf>
    <xf numFmtId="0" fontId="43" fillId="4" borderId="26" xfId="0" applyFont="1" applyFill="1" applyBorder="1" applyAlignment="1">
      <alignment horizontal="center" vertical="center" wrapText="1"/>
    </xf>
    <xf numFmtId="0" fontId="43" fillId="4" borderId="16" xfId="0" applyFont="1" applyFill="1" applyBorder="1" applyAlignment="1">
      <alignment horizontal="center" vertical="center" wrapText="1"/>
    </xf>
    <xf numFmtId="0" fontId="15" fillId="0" borderId="1" xfId="0" applyFont="1" applyFill="1" applyBorder="1" applyAlignment="1">
      <alignment horizontal="left" vertical="center" wrapText="1"/>
    </xf>
    <xf numFmtId="4" fontId="15" fillId="0" borderId="27" xfId="0" applyNumberFormat="1" applyFont="1" applyFill="1" applyBorder="1" applyAlignment="1">
      <alignment horizontal="right" vertical="center"/>
    </xf>
    <xf numFmtId="4" fontId="31" fillId="0" borderId="24"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10" fontId="15"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5"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5" fillId="0" borderId="27" xfId="0" applyNumberFormat="1" applyFont="1" applyFill="1" applyBorder="1" applyAlignment="1">
      <alignment vertical="center"/>
    </xf>
    <xf numFmtId="4" fontId="15" fillId="0" borderId="23" xfId="0" applyNumberFormat="1" applyFont="1" applyFill="1" applyBorder="1" applyAlignment="1">
      <alignment vertical="center"/>
    </xf>
    <xf numFmtId="10" fontId="15" fillId="0" borderId="27" xfId="0" applyNumberFormat="1" applyFont="1" applyFill="1" applyBorder="1" applyAlignment="1">
      <alignment horizontal="center" vertical="center"/>
    </xf>
    <xf numFmtId="4" fontId="15" fillId="0" borderId="39" xfId="0" applyNumberFormat="1" applyFont="1" applyBorder="1" applyAlignment="1">
      <alignment horizontal="right" vertical="center"/>
    </xf>
    <xf numFmtId="4" fontId="15" fillId="2" borderId="39" xfId="0" applyNumberFormat="1" applyFont="1" applyFill="1" applyBorder="1" applyAlignment="1">
      <alignment horizontal="right" vertical="center"/>
    </xf>
    <xf numFmtId="4" fontId="31" fillId="0" borderId="9" xfId="0" applyNumberFormat="1" applyFont="1" applyBorder="1" applyAlignment="1">
      <alignment horizontal="right" vertical="center"/>
    </xf>
    <xf numFmtId="4" fontId="15"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5" fillId="2" borderId="1" xfId="0" applyFont="1" applyFill="1" applyBorder="1" applyAlignment="1">
      <alignment vertical="center" wrapText="1"/>
    </xf>
    <xf numFmtId="0" fontId="15" fillId="2" borderId="2" xfId="0" applyFont="1" applyFill="1" applyBorder="1" applyAlignment="1">
      <alignment vertical="center" wrapText="1"/>
    </xf>
    <xf numFmtId="4" fontId="15" fillId="2" borderId="27" xfId="0" applyNumberFormat="1" applyFont="1" applyFill="1" applyBorder="1" applyAlignment="1">
      <alignment horizontal="right" vertical="center"/>
    </xf>
    <xf numFmtId="4" fontId="31" fillId="2" borderId="24" xfId="0" applyNumberFormat="1" applyFont="1" applyFill="1" applyBorder="1" applyAlignment="1">
      <alignment horizontal="right" vertical="center"/>
    </xf>
    <xf numFmtId="4" fontId="15" fillId="0" borderId="2" xfId="0" applyNumberFormat="1" applyFont="1" applyBorder="1" applyAlignment="1">
      <alignment horizontal="right" vertical="center"/>
    </xf>
    <xf numFmtId="10" fontId="15" fillId="0" borderId="39" xfId="0" applyNumberFormat="1" applyFont="1" applyBorder="1" applyAlignment="1">
      <alignment horizontal="center" vertical="center"/>
    </xf>
    <xf numFmtId="0" fontId="15" fillId="0" borderId="2" xfId="0" applyFont="1" applyFill="1" applyBorder="1" applyAlignment="1">
      <alignment horizontal="left" vertical="center" wrapText="1"/>
    </xf>
    <xf numFmtId="0" fontId="15" fillId="2" borderId="1" xfId="0" applyFont="1" applyFill="1" applyBorder="1" applyAlignment="1">
      <alignment horizontal="left" vertical="center" wrapText="1"/>
    </xf>
    <xf numFmtId="4" fontId="27" fillId="2" borderId="27" xfId="0" applyNumberFormat="1" applyFont="1" applyFill="1" applyBorder="1" applyAlignment="1">
      <alignment horizontal="right" vertical="center"/>
    </xf>
    <xf numFmtId="4" fontId="50" fillId="2" borderId="24" xfId="0" applyNumberFormat="1" applyFont="1" applyFill="1" applyBorder="1" applyAlignment="1">
      <alignment horizontal="right" vertical="center"/>
    </xf>
    <xf numFmtId="0" fontId="27" fillId="0" borderId="58" xfId="0" applyFont="1" applyFill="1" applyBorder="1" applyAlignment="1">
      <alignment vertical="center" wrapText="1"/>
    </xf>
    <xf numFmtId="4" fontId="15" fillId="2" borderId="24" xfId="0" applyNumberFormat="1" applyFont="1" applyFill="1" applyBorder="1" applyAlignment="1">
      <alignment horizontal="right" vertical="center"/>
    </xf>
    <xf numFmtId="0" fontId="15" fillId="0" borderId="3" xfId="0" applyFont="1" applyFill="1" applyBorder="1" applyAlignment="1">
      <alignment vertical="center" wrapText="1"/>
    </xf>
    <xf numFmtId="0" fontId="27" fillId="0" borderId="3" xfId="9" applyFont="1" applyFill="1" applyBorder="1" applyAlignment="1">
      <alignment vertical="center" wrapText="1"/>
    </xf>
    <xf numFmtId="4" fontId="31" fillId="0" borderId="2" xfId="0" applyNumberFormat="1" applyFont="1" applyFill="1" applyBorder="1" applyAlignment="1">
      <alignment horizontal="right" vertical="center"/>
    </xf>
    <xf numFmtId="10" fontId="15" fillId="0" borderId="49" xfId="0" applyNumberFormat="1" applyFont="1" applyFill="1" applyBorder="1" applyAlignment="1">
      <alignment horizontal="center" vertical="center"/>
    </xf>
    <xf numFmtId="4" fontId="15" fillId="2" borderId="49" xfId="0" applyNumberFormat="1" applyFont="1" applyFill="1" applyBorder="1" applyAlignment="1">
      <alignment horizontal="right" vertical="center"/>
    </xf>
    <xf numFmtId="4" fontId="31" fillId="2" borderId="19" xfId="0" applyNumberFormat="1" applyFont="1" applyFill="1" applyBorder="1" applyAlignment="1">
      <alignment vertical="center"/>
    </xf>
    <xf numFmtId="4" fontId="15" fillId="0" borderId="41" xfId="0" applyNumberFormat="1" applyFont="1" applyBorder="1" applyAlignment="1">
      <alignment horizontal="right" vertical="center"/>
    </xf>
    <xf numFmtId="10" fontId="15" fillId="0" borderId="27" xfId="0" applyNumberFormat="1" applyFont="1" applyBorder="1" applyAlignment="1">
      <alignment horizontal="center" vertical="center"/>
    </xf>
    <xf numFmtId="4" fontId="27" fillId="2" borderId="24" xfId="0" applyNumberFormat="1" applyFont="1" applyFill="1" applyBorder="1" applyAlignment="1">
      <alignment horizontal="right" vertical="center"/>
    </xf>
    <xf numFmtId="0" fontId="27" fillId="0" borderId="3" xfId="10" applyFont="1" applyBorder="1" applyAlignment="1">
      <alignment vertical="center" wrapText="1"/>
    </xf>
    <xf numFmtId="0" fontId="59" fillId="0" borderId="3" xfId="10" applyFont="1" applyBorder="1" applyAlignment="1">
      <alignment vertical="center" wrapText="1"/>
    </xf>
    <xf numFmtId="0" fontId="15" fillId="2" borderId="18" xfId="0" applyFont="1" applyFill="1" applyBorder="1" applyAlignment="1">
      <alignment horizontal="left" vertical="center" wrapText="1"/>
    </xf>
    <xf numFmtId="0" fontId="15" fillId="2" borderId="23" xfId="0" applyFont="1" applyFill="1" applyBorder="1" applyAlignment="1">
      <alignment horizontal="left" vertical="center" wrapText="1"/>
    </xf>
    <xf numFmtId="4" fontId="31" fillId="2" borderId="24" xfId="0" applyNumberFormat="1" applyFont="1" applyFill="1" applyBorder="1" applyAlignment="1">
      <alignment horizontal="right" vertical="center" wrapText="1"/>
    </xf>
    <xf numFmtId="4" fontId="27" fillId="0" borderId="11" xfId="0" applyNumberFormat="1" applyFont="1" applyFill="1" applyBorder="1" applyAlignment="1">
      <alignment horizontal="right" vertical="center" wrapText="1"/>
    </xf>
    <xf numFmtId="10" fontId="15" fillId="0" borderId="49" xfId="0" applyNumberFormat="1" applyFont="1" applyBorder="1" applyAlignment="1">
      <alignment horizontal="center" vertical="center"/>
    </xf>
    <xf numFmtId="0" fontId="27" fillId="2" borderId="9" xfId="0" applyFont="1" applyFill="1" applyBorder="1" applyAlignment="1">
      <alignment vertical="center" wrapText="1"/>
    </xf>
    <xf numFmtId="4" fontId="15" fillId="2" borderId="2" xfId="0" applyNumberFormat="1" applyFont="1" applyFill="1" applyBorder="1" applyAlignment="1">
      <alignment horizontal="right" vertical="center"/>
    </xf>
    <xf numFmtId="0" fontId="15" fillId="2" borderId="2" xfId="0" applyFont="1" applyFill="1" applyBorder="1" applyAlignment="1">
      <alignment horizontal="left" vertical="center" wrapText="1"/>
    </xf>
    <xf numFmtId="4" fontId="27" fillId="2" borderId="52" xfId="0" applyNumberFormat="1" applyFont="1" applyFill="1" applyBorder="1" applyAlignment="1">
      <alignment horizontal="right" vertical="center"/>
    </xf>
    <xf numFmtId="0" fontId="15" fillId="2" borderId="46" xfId="0" applyFont="1" applyFill="1" applyBorder="1" applyAlignment="1">
      <alignment horizontal="left" vertical="center" wrapText="1"/>
    </xf>
    <xf numFmtId="4" fontId="15" fillId="0" borderId="47" xfId="0" applyNumberFormat="1" applyFont="1" applyFill="1" applyBorder="1" applyAlignment="1">
      <alignment horizontal="right" vertical="center"/>
    </xf>
    <xf numFmtId="4" fontId="31" fillId="2" borderId="0" xfId="0" applyNumberFormat="1" applyFont="1" applyFill="1" applyBorder="1" applyAlignment="1">
      <alignment horizontal="right" vertical="center"/>
    </xf>
    <xf numFmtId="4" fontId="15" fillId="2" borderId="21" xfId="0" applyNumberFormat="1" applyFont="1" applyFill="1" applyBorder="1" applyAlignment="1">
      <alignment horizontal="right" vertical="center"/>
    </xf>
    <xf numFmtId="0" fontId="27" fillId="2" borderId="60" xfId="0" applyFont="1" applyFill="1" applyBorder="1" applyAlignment="1">
      <alignment vertical="center" wrapText="1"/>
    </xf>
    <xf numFmtId="0" fontId="27" fillId="0" borderId="0" xfId="0" applyFont="1" applyFill="1" applyBorder="1" applyAlignment="1">
      <alignment vertical="center" wrapText="1"/>
    </xf>
    <xf numFmtId="4" fontId="27" fillId="2" borderId="11" xfId="0" applyNumberFormat="1" applyFont="1" applyFill="1" applyBorder="1" applyAlignment="1">
      <alignment horizontal="right" vertical="center"/>
    </xf>
    <xf numFmtId="4" fontId="15" fillId="0" borderId="23" xfId="0" applyNumberFormat="1" applyFont="1" applyFill="1" applyBorder="1" applyAlignment="1">
      <alignment horizontal="right" vertical="center"/>
    </xf>
    <xf numFmtId="4" fontId="31" fillId="2" borderId="2" xfId="0" applyNumberFormat="1" applyFont="1" applyFill="1" applyBorder="1" applyAlignment="1">
      <alignment horizontal="right" vertical="center"/>
    </xf>
    <xf numFmtId="4" fontId="31" fillId="2" borderId="11" xfId="0" applyNumberFormat="1" applyFont="1" applyFill="1" applyBorder="1" applyAlignment="1">
      <alignment horizontal="right" vertical="center"/>
    </xf>
    <xf numFmtId="4" fontId="15" fillId="0" borderId="39" xfId="0" applyNumberFormat="1" applyFont="1" applyFill="1" applyBorder="1" applyAlignment="1">
      <alignment horizontal="right" vertical="center" wrapText="1"/>
    </xf>
    <xf numFmtId="14" fontId="27"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5"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15" fillId="2" borderId="3" xfId="0" applyNumberFormat="1" applyFont="1" applyFill="1" applyBorder="1" applyAlignment="1">
      <alignment vertical="center" wrapText="1"/>
    </xf>
    <xf numFmtId="164" fontId="15" fillId="2" borderId="3" xfId="0" applyNumberFormat="1" applyFont="1" applyFill="1" applyBorder="1" applyAlignment="1">
      <alignment horizontal="center" vertical="center" wrapText="1"/>
    </xf>
    <xf numFmtId="4" fontId="15" fillId="0" borderId="49" xfId="0" applyNumberFormat="1" applyFont="1" applyFill="1" applyBorder="1" applyAlignment="1">
      <alignment horizontal="right" vertical="center"/>
    </xf>
    <xf numFmtId="4" fontId="31" fillId="2" borderId="58" xfId="0" applyNumberFormat="1" applyFont="1" applyFill="1" applyBorder="1" applyAlignment="1">
      <alignment horizontal="right" vertical="center"/>
    </xf>
    <xf numFmtId="4" fontId="15"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1" fillId="4" borderId="61" xfId="0" applyNumberFormat="1" applyFont="1" applyFill="1" applyBorder="1" applyAlignment="1">
      <alignment horizontal="right" vertical="center"/>
    </xf>
    <xf numFmtId="0" fontId="15" fillId="4" borderId="61"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4" xfId="0" applyFont="1" applyFill="1" applyBorder="1" applyAlignment="1">
      <alignment horizontal="center" vertical="center"/>
    </xf>
    <xf numFmtId="4" fontId="21" fillId="4" borderId="65" xfId="0" applyNumberFormat="1" applyFont="1" applyFill="1" applyBorder="1" applyAlignment="1">
      <alignment horizontal="right" vertical="center"/>
    </xf>
    <xf numFmtId="4" fontId="21" fillId="4" borderId="66" xfId="0" applyNumberFormat="1" applyFont="1" applyFill="1" applyBorder="1" applyAlignment="1">
      <alignment horizontal="right" vertical="center"/>
    </xf>
    <xf numFmtId="4" fontId="21" fillId="4" borderId="59" xfId="0" applyNumberFormat="1" applyFont="1" applyFill="1" applyBorder="1" applyAlignment="1">
      <alignment horizontal="right" vertical="center"/>
    </xf>
    <xf numFmtId="10" fontId="32" fillId="4" borderId="65" xfId="0" applyNumberFormat="1" applyFont="1" applyFill="1" applyBorder="1" applyAlignment="1">
      <alignment horizontal="center" vertical="center" wrapText="1"/>
    </xf>
    <xf numFmtId="0" fontId="21" fillId="0" borderId="4" xfId="0" applyFont="1" applyBorder="1" applyAlignment="1">
      <alignment horizontal="center" vertical="center"/>
    </xf>
    <xf numFmtId="0" fontId="52" fillId="0" borderId="12" xfId="0" applyFont="1" applyFill="1" applyBorder="1" applyAlignment="1">
      <alignment horizontal="right" vertical="center" wrapText="1"/>
    </xf>
    <xf numFmtId="0" fontId="27"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5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39" xfId="0" applyFont="1" applyFill="1" applyBorder="1" applyAlignment="1">
      <alignment horizontal="center" vertical="center"/>
    </xf>
    <xf numFmtId="4" fontId="52" fillId="0" borderId="9" xfId="0" applyNumberFormat="1" applyFont="1" applyFill="1" applyBorder="1" applyAlignment="1">
      <alignment vertical="center"/>
    </xf>
    <xf numFmtId="4" fontId="27" fillId="0" borderId="4" xfId="0" applyNumberFormat="1" applyFont="1" applyFill="1" applyBorder="1" applyAlignment="1">
      <alignment horizontal="center" vertical="center" wrapText="1"/>
    </xf>
    <xf numFmtId="4" fontId="27" fillId="0" borderId="39" xfId="0" applyNumberFormat="1" applyFont="1" applyFill="1" applyBorder="1" applyAlignment="1">
      <alignment horizontal="center" vertical="center" wrapText="1"/>
    </xf>
    <xf numFmtId="0" fontId="15" fillId="0" borderId="9" xfId="0" applyFont="1" applyBorder="1" applyAlignment="1">
      <alignment horizontal="center" vertical="center"/>
    </xf>
    <xf numFmtId="0" fontId="21" fillId="0" borderId="11" xfId="0" applyFont="1" applyBorder="1" applyAlignment="1">
      <alignment horizontal="right" vertical="center" wrapText="1"/>
    </xf>
    <xf numFmtId="0" fontId="27" fillId="0" borderId="17" xfId="0" applyFont="1" applyBorder="1" applyAlignment="1">
      <alignment horizontal="center" vertical="center"/>
    </xf>
    <xf numFmtId="0" fontId="27" fillId="0" borderId="27" xfId="0" applyFont="1" applyBorder="1" applyAlignment="1">
      <alignment horizontal="center" vertical="center"/>
    </xf>
    <xf numFmtId="4" fontId="56" fillId="0" borderId="24" xfId="0" applyNumberFormat="1" applyFont="1" applyFill="1" applyBorder="1" applyAlignment="1">
      <alignment vertical="center"/>
    </xf>
    <xf numFmtId="4" fontId="21" fillId="0" borderId="2" xfId="0" applyNumberFormat="1" applyFont="1" applyFill="1" applyBorder="1" applyAlignment="1">
      <alignment vertical="center"/>
    </xf>
    <xf numFmtId="4" fontId="15" fillId="0" borderId="27" xfId="0" applyNumberFormat="1" applyFont="1" applyBorder="1" applyAlignment="1">
      <alignment horizontal="center" vertical="center"/>
    </xf>
    <xf numFmtId="0" fontId="15" fillId="0" borderId="24" xfId="0" applyFont="1" applyBorder="1" applyAlignment="1">
      <alignment horizontal="center" vertical="center"/>
    </xf>
    <xf numFmtId="0" fontId="63" fillId="0" borderId="0" xfId="0" applyFont="1" applyBorder="1" applyAlignment="1">
      <alignment horizontal="center" vertical="center"/>
    </xf>
    <xf numFmtId="0" fontId="15" fillId="0" borderId="0" xfId="0" applyFont="1" applyBorder="1" applyAlignment="1">
      <alignment vertical="center" wrapText="1"/>
    </xf>
    <xf numFmtId="0" fontId="0" fillId="0" borderId="0" xfId="0" applyBorder="1" applyAlignment="1">
      <alignment horizontal="left" vertical="center" wrapText="1"/>
    </xf>
    <xf numFmtId="0" fontId="15" fillId="0" borderId="0" xfId="0" applyFont="1" applyBorder="1" applyAlignment="1">
      <alignment horizontal="center" vertical="center"/>
    </xf>
    <xf numFmtId="4" fontId="15" fillId="0" borderId="0" xfId="0" applyNumberFormat="1" applyFont="1" applyBorder="1" applyAlignment="1">
      <alignment vertical="center"/>
    </xf>
    <xf numFmtId="0" fontId="15" fillId="0" borderId="0" xfId="0" applyFont="1" applyFill="1" applyBorder="1" applyAlignment="1">
      <alignment vertical="center" wrapText="1"/>
    </xf>
    <xf numFmtId="4" fontId="25" fillId="0" borderId="0" xfId="0" applyNumberFormat="1" applyFont="1" applyFill="1" applyBorder="1" applyAlignment="1">
      <alignment horizontal="right" vertical="center" wrapText="1"/>
    </xf>
    <xf numFmtId="0" fontId="15" fillId="0" borderId="0" xfId="0" applyFont="1" applyFill="1" applyBorder="1" applyAlignment="1">
      <alignment horizontal="center" vertical="center"/>
    </xf>
    <xf numFmtId="4" fontId="35" fillId="0" borderId="0" xfId="0" applyNumberFormat="1" applyFont="1" applyFill="1" applyBorder="1" applyAlignment="1">
      <alignment horizontal="center" vertical="center"/>
    </xf>
    <xf numFmtId="4" fontId="35" fillId="0" borderId="0" xfId="0" applyNumberFormat="1" applyFont="1" applyBorder="1" applyAlignment="1">
      <alignment vertical="center"/>
    </xf>
    <xf numFmtId="4" fontId="35" fillId="0" borderId="0" xfId="0" applyNumberFormat="1" applyFont="1" applyBorder="1" applyAlignment="1">
      <alignment horizontal="right" vertical="center" wrapText="1"/>
    </xf>
    <xf numFmtId="4" fontId="15" fillId="0" borderId="0" xfId="0" applyNumberFormat="1" applyFont="1" applyFill="1" applyBorder="1" applyAlignment="1">
      <alignment horizontal="center" vertical="center"/>
    </xf>
    <xf numFmtId="10" fontId="25" fillId="0" borderId="0" xfId="0" applyNumberFormat="1" applyFont="1" applyBorder="1" applyAlignment="1">
      <alignment horizontal="left" vertical="center" wrapText="1"/>
    </xf>
    <xf numFmtId="0" fontId="0" fillId="0" borderId="0" xfId="0" applyFill="1" applyAlignment="1">
      <alignment horizontal="center" vertical="center"/>
    </xf>
    <xf numFmtId="0" fontId="35" fillId="0" borderId="0" xfId="0" applyFont="1" applyFill="1" applyAlignment="1">
      <alignment horizontal="center" vertical="center"/>
    </xf>
    <xf numFmtId="4" fontId="35"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7" fillId="0" borderId="0" xfId="0" applyNumberFormat="1" applyFont="1"/>
    <xf numFmtId="0" fontId="15" fillId="0" borderId="1" xfId="0" applyFont="1" applyFill="1" applyBorder="1" applyAlignment="1">
      <alignment vertical="center" wrapText="1"/>
    </xf>
    <xf numFmtId="0" fontId="43" fillId="3" borderId="20" xfId="0" applyFont="1" applyFill="1" applyBorder="1" applyAlignment="1">
      <alignment horizontal="center" vertical="center" wrapText="1"/>
    </xf>
    <xf numFmtId="4" fontId="15" fillId="0" borderId="39" xfId="0" applyNumberFormat="1" applyFont="1" applyFill="1" applyBorder="1" applyAlignment="1">
      <alignment vertical="center"/>
    </xf>
    <xf numFmtId="4" fontId="15" fillId="0" borderId="17" xfId="0" applyNumberFormat="1" applyFont="1" applyFill="1" applyBorder="1" applyAlignment="1">
      <alignment horizontal="right" vertical="center" wrapText="1"/>
    </xf>
    <xf numFmtId="4" fontId="15" fillId="0" borderId="11" xfId="0" applyNumberFormat="1" applyFont="1" applyFill="1" applyBorder="1" applyAlignment="1">
      <alignment horizontal="right" vertical="center" wrapText="1"/>
    </xf>
    <xf numFmtId="4" fontId="15" fillId="0" borderId="11" xfId="0" applyNumberFormat="1" applyFont="1" applyFill="1" applyBorder="1" applyAlignment="1">
      <alignment horizontal="right" vertical="center"/>
    </xf>
    <xf numFmtId="0" fontId="15" fillId="0" borderId="27" xfId="0" applyFont="1" applyFill="1" applyBorder="1" applyAlignment="1">
      <alignment vertical="center" wrapText="1"/>
    </xf>
    <xf numFmtId="0" fontId="15" fillId="2" borderId="23" xfId="0" applyFont="1" applyFill="1" applyBorder="1" applyAlignment="1">
      <alignment vertical="center" wrapText="1"/>
    </xf>
    <xf numFmtId="4" fontId="27" fillId="2" borderId="27" xfId="0" applyNumberFormat="1" applyFont="1" applyFill="1" applyBorder="1" applyAlignment="1">
      <alignment vertical="center" wrapText="1"/>
    </xf>
    <xf numFmtId="4" fontId="15" fillId="2" borderId="39" xfId="0" applyNumberFormat="1" applyFont="1" applyFill="1" applyBorder="1" applyAlignment="1">
      <alignment vertical="center"/>
    </xf>
    <xf numFmtId="4" fontId="31" fillId="2" borderId="14" xfId="0" applyNumberFormat="1" applyFont="1" applyFill="1" applyBorder="1" applyAlignment="1">
      <alignment horizontal="right" vertical="center"/>
    </xf>
    <xf numFmtId="4" fontId="15" fillId="2" borderId="17" xfId="0" applyNumberFormat="1" applyFont="1" applyFill="1" applyBorder="1" applyAlignment="1">
      <alignment horizontal="right" vertical="center"/>
    </xf>
    <xf numFmtId="0" fontId="27" fillId="2" borderId="27" xfId="0" applyFont="1" applyFill="1" applyBorder="1" applyAlignment="1">
      <alignment vertical="center" wrapText="1"/>
    </xf>
    <xf numFmtId="0" fontId="15" fillId="0" borderId="18" xfId="0" applyFont="1" applyFill="1" applyBorder="1" applyAlignment="1">
      <alignment horizontal="left" vertical="center" wrapText="1"/>
    </xf>
    <xf numFmtId="0" fontId="15" fillId="0" borderId="41" xfId="0" applyFont="1" applyFill="1" applyBorder="1" applyAlignment="1">
      <alignment vertical="center" wrapText="1"/>
    </xf>
    <xf numFmtId="4" fontId="15" fillId="0" borderId="12" xfId="0" applyNumberFormat="1" applyFont="1" applyFill="1" applyBorder="1" applyAlignment="1">
      <alignment vertical="center"/>
    </xf>
    <xf numFmtId="0" fontId="15" fillId="0" borderId="19" xfId="11" applyFont="1" applyFill="1" applyBorder="1" applyAlignment="1">
      <alignment vertical="center" wrapText="1"/>
    </xf>
    <xf numFmtId="0" fontId="15" fillId="0" borderId="3" xfId="11" applyFont="1" applyFill="1" applyBorder="1" applyAlignment="1">
      <alignment vertical="center" wrapText="1"/>
    </xf>
    <xf numFmtId="4" fontId="15" fillId="0" borderId="52" xfId="0" applyNumberFormat="1" applyFont="1" applyFill="1" applyBorder="1" applyAlignment="1">
      <alignment vertical="center"/>
    </xf>
    <xf numFmtId="4" fontId="15" fillId="0" borderId="11" xfId="0" applyNumberFormat="1" applyFont="1" applyFill="1" applyBorder="1" applyAlignment="1">
      <alignment vertical="center"/>
    </xf>
    <xf numFmtId="0" fontId="15" fillId="0" borderId="3" xfId="0" applyFont="1" applyBorder="1" applyAlignment="1">
      <alignmen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4" fontId="27" fillId="0" borderId="49" xfId="0" applyNumberFormat="1" applyFont="1" applyFill="1" applyBorder="1" applyAlignment="1">
      <alignment vertical="center"/>
    </xf>
    <xf numFmtId="4" fontId="50" fillId="0" borderId="19" xfId="0" applyNumberFormat="1" applyFont="1" applyFill="1" applyBorder="1" applyAlignment="1">
      <alignment horizontal="right" vertical="center" wrapText="1"/>
    </xf>
    <xf numFmtId="4" fontId="27" fillId="0" borderId="48" xfId="0" applyNumberFormat="1" applyFont="1" applyFill="1" applyBorder="1" applyAlignment="1">
      <alignment vertical="center"/>
    </xf>
    <xf numFmtId="10" fontId="27" fillId="0" borderId="49" xfId="0" applyNumberFormat="1" applyFont="1" applyFill="1" applyBorder="1" applyAlignment="1">
      <alignment horizontal="center" vertical="center"/>
    </xf>
    <xf numFmtId="10" fontId="27" fillId="0" borderId="47" xfId="0" applyNumberFormat="1" applyFont="1" applyFill="1" applyBorder="1" applyAlignment="1">
      <alignment horizontal="center" vertical="center"/>
    </xf>
    <xf numFmtId="0" fontId="27" fillId="0" borderId="49" xfId="0" applyFont="1" applyFill="1" applyBorder="1" applyAlignment="1">
      <alignment vertical="center" wrapText="1"/>
    </xf>
    <xf numFmtId="0" fontId="15" fillId="0" borderId="14" xfId="11" applyFont="1" applyFill="1" applyBorder="1" applyAlignment="1">
      <alignment vertical="center" wrapText="1"/>
    </xf>
    <xf numFmtId="0" fontId="15" fillId="0" borderId="1" xfId="11" applyFont="1" applyFill="1" applyBorder="1" applyAlignment="1">
      <alignment vertical="center" wrapText="1"/>
    </xf>
    <xf numFmtId="0" fontId="15" fillId="0" borderId="1" xfId="0" applyFont="1" applyBorder="1" applyAlignment="1">
      <alignment vertical="center" wrapText="1"/>
    </xf>
    <xf numFmtId="0" fontId="27" fillId="0" borderId="23" xfId="0" applyFont="1" applyFill="1" applyBorder="1" applyAlignment="1">
      <alignment vertical="center" wrapText="1"/>
    </xf>
    <xf numFmtId="4" fontId="31" fillId="0" borderId="14" xfId="0" applyNumberFormat="1" applyFont="1" applyFill="1" applyBorder="1" applyAlignment="1">
      <alignment vertical="center" wrapText="1"/>
    </xf>
    <xf numFmtId="4" fontId="27" fillId="0" borderId="11" xfId="0" applyNumberFormat="1" applyFont="1" applyFill="1" applyBorder="1" applyAlignment="1">
      <alignment vertical="center" wrapText="1"/>
    </xf>
    <xf numFmtId="4" fontId="15" fillId="0" borderId="27" xfId="0" applyNumberFormat="1" applyFont="1" applyBorder="1" applyAlignment="1">
      <alignment horizontal="right" vertical="center"/>
    </xf>
    <xf numFmtId="4" fontId="15" fillId="0" borderId="17" xfId="0" applyNumberFormat="1" applyFont="1" applyBorder="1" applyAlignment="1">
      <alignment horizontal="right" vertical="center"/>
    </xf>
    <xf numFmtId="0" fontId="27" fillId="0" borderId="0" xfId="0" applyFont="1" applyFill="1" applyBorder="1" applyAlignment="1">
      <alignment horizontal="center" vertical="center"/>
    </xf>
    <xf numFmtId="0" fontId="15" fillId="0" borderId="39" xfId="0" applyFont="1" applyBorder="1" applyAlignment="1">
      <alignment horizontal="center" vertical="center"/>
    </xf>
    <xf numFmtId="0" fontId="27" fillId="0" borderId="17" xfId="0" applyFont="1" applyFill="1" applyBorder="1" applyAlignment="1">
      <alignment horizontal="center" vertical="center"/>
    </xf>
    <xf numFmtId="0" fontId="15" fillId="0" borderId="47" xfId="0" applyFont="1" applyBorder="1" applyAlignment="1">
      <alignment horizontal="center" vertical="center"/>
    </xf>
    <xf numFmtId="0" fontId="15" fillId="0" borderId="55" xfId="0" applyFont="1" applyBorder="1" applyAlignment="1">
      <alignment horizontal="center" vertical="center"/>
    </xf>
    <xf numFmtId="0" fontId="15" fillId="0" borderId="10" xfId="0" applyFont="1" applyBorder="1" applyAlignment="1">
      <alignment horizontal="center" vertical="center"/>
    </xf>
    <xf numFmtId="0" fontId="15"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5" fillId="0" borderId="49" xfId="0" applyNumberFormat="1" applyFont="1" applyFill="1" applyBorder="1" applyAlignment="1">
      <alignment horizontal="right" vertical="center"/>
    </xf>
    <xf numFmtId="4" fontId="27" fillId="0" borderId="39" xfId="0" applyNumberFormat="1" applyFont="1" applyFill="1" applyBorder="1" applyAlignment="1">
      <alignment horizontal="right" vertical="center" wrapText="1"/>
    </xf>
    <xf numFmtId="0" fontId="64" fillId="0" borderId="0" xfId="0" applyFont="1"/>
    <xf numFmtId="0" fontId="64" fillId="0" borderId="0" xfId="0" applyFont="1" applyAlignment="1">
      <alignment horizontal="right"/>
    </xf>
    <xf numFmtId="0" fontId="65" fillId="5" borderId="5" xfId="0" applyFont="1" applyFill="1" applyBorder="1" applyAlignment="1">
      <alignment horizontal="left" vertical="center" wrapText="1"/>
    </xf>
    <xf numFmtId="0" fontId="65" fillId="5" borderId="4" xfId="0" applyFont="1" applyFill="1" applyBorder="1" applyAlignment="1">
      <alignment horizontal="left" vertical="center" wrapText="1"/>
    </xf>
    <xf numFmtId="0" fontId="66" fillId="5" borderId="39" xfId="0" applyFont="1" applyFill="1" applyBorder="1" applyAlignment="1">
      <alignment horizontal="center" vertical="center" wrapText="1"/>
    </xf>
    <xf numFmtId="0" fontId="66" fillId="5" borderId="1"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15" xfId="0" applyFont="1" applyFill="1" applyBorder="1" applyAlignment="1">
      <alignment horizontal="center" vertical="center" wrapText="1"/>
    </xf>
    <xf numFmtId="4" fontId="67" fillId="4" borderId="9" xfId="0" applyNumberFormat="1" applyFont="1" applyFill="1" applyBorder="1" applyAlignment="1">
      <alignment horizontal="right" vertical="center"/>
    </xf>
    <xf numFmtId="0" fontId="68" fillId="0" borderId="28" xfId="0" applyFont="1" applyBorder="1" applyAlignment="1">
      <alignment horizontal="center" vertical="center" wrapText="1"/>
    </xf>
    <xf numFmtId="4" fontId="67" fillId="0" borderId="28" xfId="0" applyNumberFormat="1" applyFont="1" applyBorder="1" applyAlignment="1">
      <alignment horizontal="right" vertical="center"/>
    </xf>
    <xf numFmtId="4" fontId="67" fillId="0" borderId="26" xfId="0" applyNumberFormat="1" applyFont="1" applyBorder="1" applyAlignment="1">
      <alignment horizontal="right" vertical="center"/>
    </xf>
    <xf numFmtId="4" fontId="68" fillId="0" borderId="8" xfId="0" applyNumberFormat="1" applyFont="1" applyBorder="1" applyAlignment="1">
      <alignment horizontal="right" vertical="center"/>
    </xf>
    <xf numFmtId="10" fontId="68" fillId="0" borderId="16" xfId="0" applyNumberFormat="1" applyFont="1" applyBorder="1" applyAlignment="1">
      <alignment horizontal="center" vertical="center"/>
    </xf>
    <xf numFmtId="10" fontId="68" fillId="0" borderId="16" xfId="0" applyNumberFormat="1" applyFont="1" applyFill="1" applyBorder="1" applyAlignment="1">
      <alignment horizontal="center" vertical="center"/>
    </xf>
    <xf numFmtId="4" fontId="67" fillId="5" borderId="67"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0" fillId="0" borderId="0" xfId="0" applyFill="1" applyBorder="1"/>
    <xf numFmtId="0" fontId="61" fillId="0" borderId="0" xfId="0" applyFont="1" applyFill="1" applyBorder="1" applyAlignment="1">
      <alignmen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0" fontId="71" fillId="0" borderId="0" xfId="0" applyFont="1" applyFill="1" applyBorder="1" applyAlignment="1">
      <alignment horizontal="left" vertical="center" wrapText="1"/>
    </xf>
    <xf numFmtId="4" fontId="71" fillId="0" borderId="0" xfId="0" applyNumberFormat="1" applyFont="1" applyFill="1" applyBorder="1" applyAlignment="1">
      <alignment horizontal="right" vertical="center"/>
    </xf>
    <xf numFmtId="4" fontId="64" fillId="0" borderId="0" xfId="0" applyNumberFormat="1" applyFont="1" applyFill="1" applyBorder="1" applyAlignment="1">
      <alignment horizontal="right" vertical="center"/>
    </xf>
    <xf numFmtId="10" fontId="71" fillId="0" borderId="0" xfId="0" applyNumberFormat="1" applyFont="1" applyFill="1" applyBorder="1" applyAlignment="1">
      <alignment horizontal="center" vertical="center"/>
    </xf>
    <xf numFmtId="0" fontId="64" fillId="0" borderId="0" xfId="0" applyFont="1" applyFill="1" applyBorder="1" applyAlignment="1">
      <alignment horizontal="right"/>
    </xf>
    <xf numFmtId="4" fontId="69" fillId="0" borderId="2" xfId="0" applyNumberFormat="1" applyFont="1" applyFill="1" applyBorder="1" applyAlignment="1">
      <alignment horizontal="right" vertical="center"/>
    </xf>
    <xf numFmtId="0" fontId="67" fillId="0" borderId="2" xfId="0" applyFont="1" applyFill="1" applyBorder="1" applyAlignment="1">
      <alignment horizontal="right" vertical="center" wrapText="1"/>
    </xf>
    <xf numFmtId="0" fontId="67" fillId="0" borderId="2"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4" fontId="74" fillId="0" borderId="2" xfId="0" applyNumberFormat="1" applyFont="1" applyFill="1" applyBorder="1" applyAlignment="1">
      <alignment horizontal="right" vertical="center"/>
    </xf>
    <xf numFmtId="4" fontId="67" fillId="0" borderId="2" xfId="0" applyNumberFormat="1" applyFont="1" applyFill="1" applyBorder="1" applyAlignment="1">
      <alignment horizontal="right" vertical="center"/>
    </xf>
    <xf numFmtId="0" fontId="70" fillId="0" borderId="0" xfId="0" applyFont="1" applyBorder="1" applyAlignment="1">
      <alignment horizontal="left" vertical="center" wrapText="1"/>
    </xf>
    <xf numFmtId="10" fontId="0" fillId="0" borderId="0" xfId="0" applyNumberFormat="1"/>
    <xf numFmtId="0" fontId="40" fillId="0" borderId="0" xfId="0" applyFont="1" applyFill="1" applyBorder="1" applyAlignment="1">
      <alignment vertical="center"/>
    </xf>
    <xf numFmtId="0" fontId="40" fillId="0" borderId="0" xfId="0" applyFont="1"/>
    <xf numFmtId="0" fontId="67" fillId="0" borderId="0" xfId="0" applyFont="1"/>
    <xf numFmtId="0" fontId="68" fillId="0" borderId="0" xfId="0" applyFont="1"/>
    <xf numFmtId="10" fontId="68" fillId="0" borderId="0" xfId="0" applyNumberFormat="1" applyFont="1"/>
    <xf numFmtId="0" fontId="68" fillId="0" borderId="1" xfId="0" applyFont="1" applyBorder="1" applyAlignment="1">
      <alignment horizontal="center" vertical="top"/>
    </xf>
    <xf numFmtId="0" fontId="68" fillId="0" borderId="1" xfId="0" applyFont="1" applyFill="1" applyBorder="1" applyAlignment="1">
      <alignment horizontal="center" vertical="top"/>
    </xf>
    <xf numFmtId="0" fontId="68" fillId="0" borderId="0" xfId="0" applyFont="1" applyAlignment="1">
      <alignment horizontal="left" vertical="top"/>
    </xf>
    <xf numFmtId="0" fontId="78" fillId="0" borderId="0" xfId="0" applyFont="1"/>
    <xf numFmtId="4" fontId="68" fillId="0" borderId="1" xfId="0" applyNumberFormat="1" applyFont="1" applyFill="1" applyBorder="1" applyAlignment="1">
      <alignment horizontal="right" vertical="center"/>
    </xf>
    <xf numFmtId="0" fontId="67" fillId="0" borderId="11" xfId="0" applyFont="1" applyFill="1" applyBorder="1" applyAlignment="1">
      <alignment horizontal="left" vertical="center" wrapText="1"/>
    </xf>
    <xf numFmtId="4" fontId="67" fillId="0" borderId="27" xfId="0" applyNumberFormat="1" applyFont="1" applyFill="1" applyBorder="1" applyAlignment="1">
      <alignment horizontal="right" vertical="center" wrapText="1"/>
    </xf>
    <xf numFmtId="4" fontId="68" fillId="0" borderId="2" xfId="0" applyNumberFormat="1" applyFont="1" applyFill="1" applyBorder="1" applyAlignment="1">
      <alignment horizontal="right" vertical="center"/>
    </xf>
    <xf numFmtId="10" fontId="68" fillId="0" borderId="52" xfId="0" applyNumberFormat="1" applyFont="1" applyFill="1" applyBorder="1" applyAlignment="1">
      <alignment horizontal="center" vertical="center"/>
    </xf>
    <xf numFmtId="10" fontId="68" fillId="0" borderId="14" xfId="0" applyNumberFormat="1" applyFont="1" applyFill="1" applyBorder="1" applyAlignment="1">
      <alignment horizontal="center" vertical="center"/>
    </xf>
    <xf numFmtId="4" fontId="68" fillId="0" borderId="27" xfId="0" applyNumberFormat="1" applyFont="1" applyFill="1" applyBorder="1" applyAlignment="1">
      <alignment horizontal="right" vertical="center"/>
    </xf>
    <xf numFmtId="0" fontId="15" fillId="0" borderId="1" xfId="10" applyFont="1" applyBorder="1" applyAlignment="1">
      <alignment vertical="center" wrapText="1"/>
    </xf>
    <xf numFmtId="0" fontId="0" fillId="0" borderId="3" xfId="0" applyFill="1" applyBorder="1" applyAlignment="1">
      <alignment vertical="center" wrapText="1"/>
    </xf>
    <xf numFmtId="164" fontId="14" fillId="0" borderId="3" xfId="0" applyNumberFormat="1" applyFont="1" applyFill="1" applyBorder="1" applyAlignment="1">
      <alignment vertical="center" wrapText="1"/>
    </xf>
    <xf numFmtId="164" fontId="14" fillId="0" borderId="3"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4" fontId="14" fillId="0" borderId="49" xfId="0" applyNumberFormat="1" applyFont="1" applyFill="1" applyBorder="1" applyAlignment="1">
      <alignment horizontal="right" vertical="center"/>
    </xf>
    <xf numFmtId="4" fontId="31" fillId="0" borderId="58" xfId="0" applyNumberFormat="1" applyFont="1" applyFill="1" applyBorder="1" applyAlignment="1">
      <alignment horizontal="right" vertical="center"/>
    </xf>
    <xf numFmtId="4" fontId="14" fillId="0" borderId="6" xfId="0" applyNumberFormat="1" applyFont="1" applyFill="1" applyBorder="1" applyAlignment="1">
      <alignment horizontal="right" vertical="center"/>
    </xf>
    <xf numFmtId="10" fontId="14"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3" fillId="0" borderId="11" xfId="0" applyFont="1" applyFill="1" applyBorder="1" applyAlignment="1">
      <alignment horizontal="left" vertical="center" wrapText="1"/>
    </xf>
    <xf numFmtId="0" fontId="65" fillId="5" borderId="9" xfId="0" applyFont="1" applyFill="1" applyBorder="1" applyAlignment="1">
      <alignment horizontal="left" vertical="center" wrapText="1"/>
    </xf>
    <xf numFmtId="0" fontId="61" fillId="0" borderId="0" xfId="0" applyFont="1" applyFill="1"/>
    <xf numFmtId="0" fontId="79" fillId="0" borderId="0" xfId="0" applyFont="1" applyFill="1" applyBorder="1" applyAlignment="1"/>
    <xf numFmtId="0" fontId="15" fillId="0" borderId="1" xfId="0" applyFont="1" applyFill="1" applyBorder="1" applyAlignment="1">
      <alignment horizontal="left" vertical="center" wrapText="1"/>
    </xf>
    <xf numFmtId="10" fontId="15" fillId="0" borderId="49" xfId="0" applyNumberFormat="1" applyFont="1" applyFill="1" applyBorder="1" applyAlignment="1">
      <alignment horizontal="center" vertical="center"/>
    </xf>
    <xf numFmtId="0" fontId="15" fillId="2" borderId="3" xfId="0" applyFont="1" applyFill="1" applyBorder="1" applyAlignment="1">
      <alignment horizontal="center" vertical="center" wrapText="1"/>
    </xf>
    <xf numFmtId="4" fontId="15" fillId="0" borderId="47" xfId="0" applyNumberFormat="1" applyFont="1" applyBorder="1" applyAlignment="1">
      <alignment horizontal="right" vertical="center"/>
    </xf>
    <xf numFmtId="0" fontId="13" fillId="0" borderId="1" xfId="0" applyFont="1" applyFill="1" applyBorder="1" applyAlignment="1">
      <alignment vertical="center" wrapText="1"/>
    </xf>
    <xf numFmtId="0" fontId="13" fillId="0" borderId="18" xfId="0" applyFont="1" applyFill="1" applyBorder="1" applyAlignment="1">
      <alignment vertical="center" wrapText="1"/>
    </xf>
    <xf numFmtId="4" fontId="31" fillId="0" borderId="3" xfId="0" applyNumberFormat="1" applyFont="1" applyFill="1" applyBorder="1" applyAlignment="1">
      <alignment horizontal="right" vertical="center"/>
    </xf>
    <xf numFmtId="4" fontId="13" fillId="0" borderId="1" xfId="0" applyNumberFormat="1" applyFont="1" applyFill="1" applyBorder="1" applyAlignment="1">
      <alignment horizontal="right" vertical="center"/>
    </xf>
    <xf numFmtId="4" fontId="13" fillId="0" borderId="3" xfId="0" applyNumberFormat="1" applyFont="1" applyFill="1" applyBorder="1" applyAlignment="1">
      <alignment horizontal="right" vertical="center"/>
    </xf>
    <xf numFmtId="4" fontId="13" fillId="0" borderId="27" xfId="0" applyNumberFormat="1" applyFont="1" applyFill="1" applyBorder="1" applyAlignment="1">
      <alignment horizontal="right" vertical="center"/>
    </xf>
    <xf numFmtId="10" fontId="27" fillId="0" borderId="27" xfId="0" applyNumberFormat="1" applyFont="1" applyFill="1" applyBorder="1" applyAlignment="1">
      <alignment horizontal="center" vertical="center"/>
    </xf>
    <xf numFmtId="0" fontId="21" fillId="3" borderId="66" xfId="0" applyFont="1" applyFill="1" applyBorder="1" applyAlignment="1">
      <alignment horizontal="center" vertical="center"/>
    </xf>
    <xf numFmtId="0" fontId="21" fillId="3" borderId="62" xfId="0" applyFont="1" applyFill="1" applyBorder="1" applyAlignment="1">
      <alignment vertical="center" wrapText="1"/>
    </xf>
    <xf numFmtId="0" fontId="21" fillId="3" borderId="62" xfId="0" applyFont="1" applyFill="1" applyBorder="1" applyAlignment="1">
      <alignment horizontal="left" vertical="center" wrapText="1"/>
    </xf>
    <xf numFmtId="0" fontId="15" fillId="3" borderId="62" xfId="0" applyFont="1" applyFill="1" applyBorder="1" applyAlignment="1">
      <alignment horizontal="left" vertical="center" wrapText="1"/>
    </xf>
    <xf numFmtId="0" fontId="15" fillId="3" borderId="62" xfId="0" applyFont="1" applyFill="1" applyBorder="1" applyAlignment="1">
      <alignment horizontal="left" vertical="center"/>
    </xf>
    <xf numFmtId="4" fontId="21" fillId="3" borderId="70" xfId="0" applyNumberFormat="1" applyFont="1" applyFill="1" applyBorder="1" applyAlignment="1">
      <alignment horizontal="right" vertical="center"/>
    </xf>
    <xf numFmtId="4" fontId="32" fillId="3" borderId="62" xfId="0" applyNumberFormat="1" applyFont="1" applyFill="1" applyBorder="1" applyAlignment="1">
      <alignment horizontal="left" vertical="center"/>
    </xf>
    <xf numFmtId="0" fontId="15" fillId="3" borderId="62" xfId="0" applyFont="1" applyFill="1" applyBorder="1" applyAlignment="1">
      <alignment horizontal="center" vertical="center"/>
    </xf>
    <xf numFmtId="0" fontId="15" fillId="3" borderId="64" xfId="0" applyFont="1" applyFill="1" applyBorder="1" applyAlignment="1">
      <alignment horizontal="center" vertical="center"/>
    </xf>
    <xf numFmtId="4" fontId="21" fillId="3" borderId="65" xfId="0" applyNumberFormat="1" applyFont="1" applyFill="1" applyBorder="1" applyAlignment="1">
      <alignment horizontal="right" vertical="center"/>
    </xf>
    <xf numFmtId="4" fontId="21" fillId="3" borderId="66" xfId="0" applyNumberFormat="1" applyFont="1" applyFill="1" applyBorder="1" applyAlignment="1">
      <alignment horizontal="right" vertical="center"/>
    </xf>
    <xf numFmtId="4" fontId="21" fillId="3" borderId="59" xfId="0" applyNumberFormat="1" applyFont="1" applyFill="1" applyBorder="1" applyAlignment="1">
      <alignment horizontal="right" vertical="center"/>
    </xf>
    <xf numFmtId="10" fontId="21" fillId="3" borderId="65" xfId="0" applyNumberFormat="1" applyFont="1" applyFill="1" applyBorder="1" applyAlignment="1">
      <alignment horizontal="center" vertical="center"/>
    </xf>
    <xf numFmtId="0" fontId="15" fillId="3" borderId="65" xfId="0" applyFont="1" applyFill="1" applyBorder="1" applyAlignment="1">
      <alignment horizontal="center" vertical="center"/>
    </xf>
    <xf numFmtId="4" fontId="31" fillId="0" borderId="1" xfId="0" applyNumberFormat="1" applyFont="1" applyFill="1" applyBorder="1" applyAlignment="1">
      <alignment horizontal="right" vertical="center"/>
    </xf>
    <xf numFmtId="4" fontId="68" fillId="0" borderId="0" xfId="0" applyNumberFormat="1" applyFont="1" applyFill="1" applyBorder="1" applyAlignment="1">
      <alignment vertical="center" wrapText="1"/>
    </xf>
    <xf numFmtId="4" fontId="72" fillId="0" borderId="4" xfId="0" applyNumberFormat="1" applyFont="1" applyFill="1" applyBorder="1" applyAlignment="1">
      <alignment horizontal="right" vertical="center"/>
    </xf>
    <xf numFmtId="4" fontId="67" fillId="5" borderId="67" xfId="0" applyNumberFormat="1" applyFont="1" applyFill="1" applyBorder="1" applyAlignment="1">
      <alignment horizontal="center" vertical="center"/>
    </xf>
    <xf numFmtId="0" fontId="25" fillId="0" borderId="0" xfId="0" applyFont="1" applyFill="1"/>
    <xf numFmtId="4" fontId="67" fillId="4" borderId="53" xfId="0" applyNumberFormat="1" applyFont="1" applyFill="1" applyBorder="1" applyAlignment="1">
      <alignment horizontal="right" vertical="center"/>
    </xf>
    <xf numFmtId="0" fontId="66" fillId="5" borderId="60" xfId="0" applyFont="1" applyFill="1" applyBorder="1" applyAlignment="1">
      <alignment horizontal="center" vertical="center" wrapText="1"/>
    </xf>
    <xf numFmtId="4" fontId="68" fillId="0" borderId="9" xfId="0" applyNumberFormat="1" applyFont="1" applyFill="1" applyBorder="1" applyAlignment="1">
      <alignment horizontal="right" vertical="center"/>
    </xf>
    <xf numFmtId="4" fontId="68" fillId="3" borderId="24" xfId="0" applyNumberFormat="1" applyFont="1" applyFill="1" applyBorder="1" applyAlignment="1">
      <alignment horizontal="right" vertical="center"/>
    </xf>
    <xf numFmtId="4" fontId="68" fillId="7" borderId="24" xfId="0" applyNumberFormat="1" applyFont="1" applyFill="1" applyBorder="1" applyAlignment="1">
      <alignment horizontal="right" vertical="center"/>
    </xf>
    <xf numFmtId="4" fontId="67" fillId="0" borderId="7" xfId="0" applyNumberFormat="1" applyFont="1" applyBorder="1" applyAlignment="1">
      <alignment horizontal="right" vertical="center"/>
    </xf>
    <xf numFmtId="10" fontId="68" fillId="4" borderId="15" xfId="0" applyNumberFormat="1" applyFont="1" applyFill="1" applyBorder="1" applyAlignment="1">
      <alignment horizontal="center" vertical="center"/>
    </xf>
    <xf numFmtId="10" fontId="68" fillId="5" borderId="44" xfId="0" applyNumberFormat="1" applyFont="1" applyFill="1" applyBorder="1" applyAlignment="1">
      <alignment horizontal="center" vertical="center"/>
    </xf>
    <xf numFmtId="10" fontId="68" fillId="5" borderId="15" xfId="0" applyNumberFormat="1" applyFont="1" applyFill="1" applyBorder="1" applyAlignment="1">
      <alignment horizontal="center" vertical="center"/>
    </xf>
    <xf numFmtId="0" fontId="68" fillId="0" borderId="11" xfId="0" applyFont="1" applyFill="1" applyBorder="1" applyAlignment="1">
      <alignment horizontal="left" vertical="center" wrapText="1"/>
    </xf>
    <xf numFmtId="4" fontId="68" fillId="0" borderId="27" xfId="0" applyNumberFormat="1" applyFont="1" applyFill="1" applyBorder="1" applyAlignment="1">
      <alignment horizontal="right" vertical="center" wrapText="1"/>
    </xf>
    <xf numFmtId="4" fontId="67" fillId="5" borderId="56" xfId="0" applyNumberFormat="1" applyFont="1" applyFill="1" applyBorder="1" applyAlignment="1">
      <alignment horizontal="right" vertical="center"/>
    </xf>
    <xf numFmtId="4" fontId="67" fillId="5" borderId="57" xfId="0" applyNumberFormat="1" applyFont="1" applyFill="1" applyBorder="1" applyAlignment="1">
      <alignment horizontal="right" vertical="center"/>
    </xf>
    <xf numFmtId="4" fontId="69" fillId="0" borderId="71" xfId="0" applyNumberFormat="1" applyFont="1" applyFill="1" applyBorder="1" applyAlignment="1">
      <alignment horizontal="right" vertical="center"/>
    </xf>
    <xf numFmtId="4" fontId="67" fillId="4" borderId="71" xfId="0" applyNumberFormat="1" applyFont="1" applyFill="1" applyBorder="1" applyAlignment="1">
      <alignment horizontal="right" vertical="center"/>
    </xf>
    <xf numFmtId="4" fontId="67" fillId="8" borderId="2" xfId="0" applyNumberFormat="1" applyFont="1" applyFill="1" applyBorder="1" applyAlignment="1">
      <alignment horizontal="right" vertical="center"/>
    </xf>
    <xf numFmtId="4" fontId="69" fillId="8" borderId="68" xfId="0" applyNumberFormat="1" applyFont="1" applyFill="1" applyBorder="1" applyAlignment="1">
      <alignment horizontal="right"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4" fontId="15" fillId="0" borderId="3" xfId="0" applyNumberFormat="1" applyFont="1" applyFill="1" applyBorder="1" applyAlignment="1">
      <alignment horizontal="right" vertical="center"/>
    </xf>
    <xf numFmtId="4" fontId="15" fillId="0" borderId="3" xfId="0" applyNumberFormat="1"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2" xfId="10" applyFont="1" applyBorder="1" applyAlignment="1">
      <alignment horizontal="left" vertical="center" wrapText="1"/>
    </xf>
    <xf numFmtId="4" fontId="31" fillId="0" borderId="24" xfId="0" applyNumberFormat="1" applyFont="1" applyFill="1" applyBorder="1" applyAlignment="1">
      <alignment horizontal="right" vertical="center" wrapText="1"/>
    </xf>
    <xf numFmtId="0" fontId="27" fillId="0" borderId="14" xfId="0" applyFont="1" applyBorder="1" applyAlignment="1">
      <alignment vertical="center" wrapText="1"/>
    </xf>
    <xf numFmtId="4" fontId="67" fillId="0" borderId="1" xfId="0" applyNumberFormat="1" applyFont="1" applyFill="1" applyBorder="1" applyAlignment="1">
      <alignment horizontal="right" vertical="center"/>
    </xf>
    <xf numFmtId="4" fontId="69" fillId="7" borderId="1" xfId="0" applyNumberFormat="1" applyFont="1" applyFill="1" applyBorder="1" applyAlignment="1">
      <alignment horizontal="right" vertical="center"/>
    </xf>
    <xf numFmtId="4" fontId="67" fillId="0" borderId="27" xfId="0" applyNumberFormat="1" applyFont="1" applyFill="1" applyBorder="1" applyAlignment="1">
      <alignment horizontal="right" vertical="center"/>
    </xf>
    <xf numFmtId="4" fontId="67" fillId="0" borderId="58" xfId="0" applyNumberFormat="1" applyFont="1" applyFill="1" applyBorder="1" applyAlignment="1">
      <alignment horizontal="right" vertical="center"/>
    </xf>
    <xf numFmtId="10" fontId="67" fillId="0" borderId="52" xfId="0" applyNumberFormat="1" applyFont="1" applyFill="1" applyBorder="1" applyAlignment="1">
      <alignment horizontal="center" vertical="center"/>
    </xf>
    <xf numFmtId="10" fontId="67" fillId="0" borderId="14" xfId="0" applyNumberFormat="1" applyFont="1" applyFill="1" applyBorder="1" applyAlignment="1">
      <alignment horizontal="center" vertical="center"/>
    </xf>
    <xf numFmtId="4" fontId="27" fillId="2" borderId="58"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0" fontId="12" fillId="0" borderId="27" xfId="0" applyFont="1" applyFill="1" applyBorder="1" applyAlignment="1">
      <alignment vertical="center" wrapText="1"/>
    </xf>
    <xf numFmtId="0" fontId="12" fillId="0" borderId="42" xfId="0" applyFont="1" applyFill="1" applyBorder="1" applyAlignment="1">
      <alignment vertical="center" wrapText="1"/>
    </xf>
    <xf numFmtId="0" fontId="11" fillId="0" borderId="27" xfId="0" applyFont="1" applyFill="1" applyBorder="1" applyAlignment="1">
      <alignment vertical="center" wrapText="1"/>
    </xf>
    <xf numFmtId="0" fontId="10"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9"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6" fillId="2" borderId="1" xfId="0" applyFont="1" applyFill="1" applyBorder="1" applyAlignment="1">
      <alignment horizontal="left" vertical="center" wrapText="1"/>
    </xf>
    <xf numFmtId="0" fontId="6" fillId="0" borderId="3" xfId="10" applyFont="1" applyFill="1" applyBorder="1" applyAlignment="1">
      <alignment vertical="center" wrapText="1"/>
    </xf>
    <xf numFmtId="164" fontId="6" fillId="0" borderId="3" xfId="0" applyNumberFormat="1" applyFont="1" applyFill="1" applyBorder="1" applyAlignment="1">
      <alignment vertical="center" wrapText="1"/>
    </xf>
    <xf numFmtId="0" fontId="6" fillId="2"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4" fontId="15" fillId="2" borderId="39" xfId="0" applyNumberFormat="1" applyFont="1" applyFill="1" applyBorder="1" applyAlignment="1">
      <alignment horizontal="right" vertical="center"/>
    </xf>
    <xf numFmtId="0" fontId="4" fillId="0" borderId="27" xfId="0" applyFont="1" applyFill="1" applyBorder="1" applyAlignment="1">
      <alignment vertical="center" wrapText="1"/>
    </xf>
    <xf numFmtId="0" fontId="3" fillId="0" borderId="27" xfId="0" applyFont="1" applyFill="1" applyBorder="1" applyAlignment="1">
      <alignment vertical="center" wrapText="1"/>
    </xf>
    <xf numFmtId="0" fontId="67" fillId="5" borderId="2" xfId="0" applyFont="1" applyFill="1" applyBorder="1" applyAlignment="1">
      <alignment horizontal="left" vertical="center" wrapText="1"/>
    </xf>
    <xf numFmtId="0" fontId="67" fillId="5" borderId="11" xfId="0" applyFont="1" applyFill="1" applyBorder="1" applyAlignment="1">
      <alignment horizontal="left" vertical="center" wrapText="1"/>
    </xf>
    <xf numFmtId="0" fontId="67" fillId="5" borderId="24" xfId="0" applyFont="1" applyFill="1" applyBorder="1" applyAlignment="1">
      <alignment horizontal="left" vertical="center" wrapText="1"/>
    </xf>
    <xf numFmtId="0" fontId="67" fillId="0" borderId="1" xfId="0" applyFont="1" applyBorder="1" applyAlignment="1">
      <alignment horizontal="left" vertical="top" wrapText="1"/>
    </xf>
    <xf numFmtId="0" fontId="68" fillId="0" borderId="1" xfId="0" applyFont="1" applyBorder="1" applyAlignment="1">
      <alignment horizontal="left" vertical="top" wrapText="1"/>
    </xf>
    <xf numFmtId="4" fontId="68" fillId="0" borderId="1" xfId="0" applyNumberFormat="1" applyFont="1" applyFill="1" applyBorder="1" applyAlignment="1">
      <alignment horizontal="left" vertical="center" wrapText="1"/>
    </xf>
    <xf numFmtId="0" fontId="68" fillId="0" borderId="2" xfId="0" applyFont="1" applyBorder="1" applyAlignment="1">
      <alignment horizontal="left" vertical="top" wrapText="1"/>
    </xf>
    <xf numFmtId="0" fontId="68" fillId="0" borderId="11" xfId="0" applyFont="1" applyBorder="1" applyAlignment="1">
      <alignment horizontal="left" vertical="top" wrapText="1"/>
    </xf>
    <xf numFmtId="0" fontId="68" fillId="0" borderId="24" xfId="0" applyFont="1" applyBorder="1" applyAlignment="1">
      <alignment horizontal="left" vertical="top" wrapText="1"/>
    </xf>
    <xf numFmtId="0" fontId="67" fillId="5" borderId="56" xfId="0" applyFont="1" applyFill="1" applyBorder="1" applyAlignment="1">
      <alignment horizontal="left" vertical="center" wrapText="1"/>
    </xf>
    <xf numFmtId="0" fontId="67" fillId="5" borderId="57" xfId="0" applyFont="1" applyFill="1" applyBorder="1" applyAlignment="1">
      <alignment horizontal="left" vertical="center" wrapText="1"/>
    </xf>
    <xf numFmtId="4" fontId="74" fillId="0" borderId="11" xfId="0" applyNumberFormat="1" applyFont="1" applyFill="1" applyBorder="1" applyAlignment="1">
      <alignment horizontal="left" vertical="center"/>
    </xf>
    <xf numFmtId="4" fontId="74" fillId="0" borderId="24" xfId="0" applyNumberFormat="1" applyFont="1" applyFill="1" applyBorder="1" applyAlignment="1">
      <alignment horizontal="left" vertical="center"/>
    </xf>
    <xf numFmtId="4" fontId="67" fillId="0" borderId="11" xfId="0" applyNumberFormat="1" applyFont="1" applyFill="1" applyBorder="1" applyAlignment="1">
      <alignment horizontal="left" vertical="center"/>
    </xf>
    <xf numFmtId="4" fontId="67" fillId="0" borderId="24" xfId="0" applyNumberFormat="1" applyFont="1" applyFill="1" applyBorder="1" applyAlignment="1">
      <alignment horizontal="left" vertical="center"/>
    </xf>
    <xf numFmtId="4" fontId="69" fillId="0" borderId="2" xfId="0" applyNumberFormat="1" applyFont="1" applyFill="1" applyBorder="1" applyAlignment="1">
      <alignment horizontal="left" vertical="center"/>
    </xf>
    <xf numFmtId="4" fontId="69" fillId="0" borderId="11" xfId="0" applyNumberFormat="1" applyFont="1" applyFill="1" applyBorder="1" applyAlignment="1">
      <alignment horizontal="left" vertical="center"/>
    </xf>
    <xf numFmtId="4" fontId="69" fillId="0" borderId="24" xfId="0" applyNumberFormat="1" applyFont="1" applyFill="1" applyBorder="1" applyAlignment="1">
      <alignment horizontal="left" vertical="center"/>
    </xf>
    <xf numFmtId="4" fontId="72" fillId="0" borderId="11" xfId="0" applyNumberFormat="1" applyFont="1" applyFill="1" applyBorder="1" applyAlignment="1">
      <alignment horizontal="left" vertical="center" wrapText="1"/>
    </xf>
    <xf numFmtId="4" fontId="72" fillId="0" borderId="24" xfId="0" applyNumberFormat="1" applyFont="1" applyFill="1" applyBorder="1" applyAlignment="1">
      <alignment horizontal="left" vertical="center" wrapText="1"/>
    </xf>
    <xf numFmtId="4" fontId="73" fillId="0" borderId="11" xfId="0" applyNumberFormat="1" applyFont="1" applyFill="1" applyBorder="1" applyAlignment="1">
      <alignment horizontal="left" vertical="center"/>
    </xf>
    <xf numFmtId="4" fontId="73" fillId="0" borderId="24" xfId="0" applyNumberFormat="1" applyFont="1" applyFill="1" applyBorder="1" applyAlignment="1">
      <alignment horizontal="left" vertical="center"/>
    </xf>
    <xf numFmtId="0" fontId="21" fillId="0" borderId="0" xfId="0" applyFont="1" applyFill="1" applyBorder="1" applyAlignment="1">
      <alignment horizontal="left" wrapText="1"/>
    </xf>
    <xf numFmtId="4" fontId="68" fillId="0" borderId="24" xfId="0" applyNumberFormat="1" applyFont="1" applyFill="1" applyBorder="1" applyAlignment="1">
      <alignment horizontal="left" vertical="center" wrapText="1"/>
    </xf>
    <xf numFmtId="10" fontId="68" fillId="3" borderId="49" xfId="0" applyNumberFormat="1" applyFont="1" applyFill="1" applyBorder="1" applyAlignment="1">
      <alignment horizontal="center" vertical="center"/>
    </xf>
    <xf numFmtId="10" fontId="68" fillId="3" borderId="39" xfId="0" applyNumberFormat="1" applyFont="1" applyFill="1" applyBorder="1" applyAlignment="1">
      <alignment horizontal="center" vertical="center"/>
    </xf>
    <xf numFmtId="4" fontId="67" fillId="0" borderId="49" xfId="0" applyNumberFormat="1" applyFont="1" applyFill="1" applyBorder="1" applyAlignment="1">
      <alignment horizontal="right" vertical="center" wrapText="1"/>
    </xf>
    <xf numFmtId="4" fontId="67" fillId="0" borderId="39" xfId="0" applyNumberFormat="1" applyFont="1" applyFill="1" applyBorder="1" applyAlignment="1">
      <alignment horizontal="right" vertical="center" wrapText="1"/>
    </xf>
    <xf numFmtId="10" fontId="67" fillId="0" borderId="49" xfId="0" applyNumberFormat="1" applyFont="1" applyFill="1" applyBorder="1" applyAlignment="1">
      <alignment horizontal="center" vertical="center"/>
    </xf>
    <xf numFmtId="10" fontId="67" fillId="0" borderId="39" xfId="0" applyNumberFormat="1" applyFont="1" applyFill="1" applyBorder="1" applyAlignment="1">
      <alignment horizontal="center" vertical="center"/>
    </xf>
    <xf numFmtId="10" fontId="67" fillId="0" borderId="19" xfId="0" applyNumberFormat="1" applyFont="1" applyFill="1" applyBorder="1" applyAlignment="1">
      <alignment horizontal="center" vertical="center"/>
    </xf>
    <xf numFmtId="10" fontId="67" fillId="0" borderId="15" xfId="0" applyNumberFormat="1" applyFont="1" applyFill="1" applyBorder="1" applyAlignment="1">
      <alignment horizontal="center" vertical="center"/>
    </xf>
    <xf numFmtId="0" fontId="67" fillId="0" borderId="8" xfId="0" applyFont="1" applyBorder="1" applyAlignment="1">
      <alignment horizontal="left" vertical="center" wrapText="1"/>
    </xf>
    <xf numFmtId="0" fontId="67" fillId="0" borderId="13" xfId="0" applyFont="1" applyBorder="1" applyAlignment="1">
      <alignment horizontal="left" vertical="center" wrapText="1"/>
    </xf>
    <xf numFmtId="0" fontId="67" fillId="7" borderId="2" xfId="0" applyFont="1" applyFill="1" applyBorder="1" applyAlignment="1">
      <alignment horizontal="left" vertical="center" wrapText="1"/>
    </xf>
    <xf numFmtId="0" fontId="67" fillId="7" borderId="17" xfId="0" applyFont="1" applyFill="1" applyBorder="1" applyAlignment="1">
      <alignment horizontal="left" vertical="center" wrapText="1"/>
    </xf>
    <xf numFmtId="4" fontId="67" fillId="3" borderId="40" xfId="0" applyNumberFormat="1" applyFont="1" applyFill="1" applyBorder="1" applyAlignment="1">
      <alignment horizontal="right" vertical="center"/>
    </xf>
    <xf numFmtId="4" fontId="67" fillId="3" borderId="53" xfId="0" applyNumberFormat="1" applyFont="1" applyFill="1" applyBorder="1" applyAlignment="1">
      <alignment horizontal="right" vertical="center"/>
    </xf>
    <xf numFmtId="4" fontId="67" fillId="3" borderId="72" xfId="0" applyNumberFormat="1" applyFont="1" applyFill="1" applyBorder="1" applyAlignment="1">
      <alignment horizontal="right" vertical="center"/>
    </xf>
    <xf numFmtId="4" fontId="67" fillId="3" borderId="73" xfId="0" applyNumberFormat="1" applyFont="1" applyFill="1" applyBorder="1" applyAlignment="1">
      <alignment horizontal="right" vertical="center"/>
    </xf>
    <xf numFmtId="4" fontId="67" fillId="3" borderId="41" xfId="0" applyNumberFormat="1" applyFont="1" applyFill="1" applyBorder="1" applyAlignment="1">
      <alignment horizontal="right" vertical="center"/>
    </xf>
    <xf numFmtId="4" fontId="67" fillId="3" borderId="42" xfId="0" applyNumberFormat="1" applyFont="1" applyFill="1" applyBorder="1" applyAlignment="1">
      <alignment horizontal="right" vertical="center"/>
    </xf>
    <xf numFmtId="0" fontId="67" fillId="0" borderId="6" xfId="0" applyFont="1" applyFill="1" applyBorder="1" applyAlignment="1">
      <alignment horizontal="left" vertical="center" wrapText="1"/>
    </xf>
    <xf numFmtId="0" fontId="67" fillId="0" borderId="21" xfId="0" applyFont="1" applyFill="1" applyBorder="1" applyAlignment="1">
      <alignment horizontal="left" vertical="center" wrapText="1"/>
    </xf>
    <xf numFmtId="0" fontId="67" fillId="0" borderId="4" xfId="0" applyFont="1" applyFill="1" applyBorder="1" applyAlignment="1">
      <alignment horizontal="left" vertical="center" wrapText="1"/>
    </xf>
    <xf numFmtId="10" fontId="68" fillId="3" borderId="19" xfId="0" applyNumberFormat="1" applyFont="1" applyFill="1" applyBorder="1" applyAlignment="1">
      <alignment horizontal="center" vertical="center"/>
    </xf>
    <xf numFmtId="10" fontId="68" fillId="3" borderId="15" xfId="0" applyNumberFormat="1" applyFont="1" applyFill="1" applyBorder="1" applyAlignment="1">
      <alignment horizontal="center" vertical="center"/>
    </xf>
    <xf numFmtId="4" fontId="67" fillId="0" borderId="19" xfId="0" applyNumberFormat="1" applyFont="1" applyFill="1" applyBorder="1" applyAlignment="1">
      <alignment horizontal="right" vertical="center"/>
    </xf>
    <xf numFmtId="4" fontId="67" fillId="0" borderId="15" xfId="0" applyNumberFormat="1" applyFont="1" applyFill="1" applyBorder="1" applyAlignment="1">
      <alignment horizontal="right" vertical="center"/>
    </xf>
    <xf numFmtId="0" fontId="67" fillId="3" borderId="6" xfId="0" applyFont="1" applyFill="1" applyBorder="1" applyAlignment="1">
      <alignment horizontal="left" vertical="center" wrapText="1"/>
    </xf>
    <xf numFmtId="0" fontId="67" fillId="3" borderId="48" xfId="0" applyFont="1" applyFill="1" applyBorder="1" applyAlignment="1">
      <alignment horizontal="left" vertical="center" wrapText="1"/>
    </xf>
    <xf numFmtId="4" fontId="67" fillId="0" borderId="49" xfId="0" applyNumberFormat="1" applyFont="1" applyFill="1" applyBorder="1" applyAlignment="1">
      <alignment horizontal="right" vertical="center"/>
    </xf>
    <xf numFmtId="4" fontId="67" fillId="0" borderId="39" xfId="0" applyNumberFormat="1" applyFont="1" applyFill="1" applyBorder="1" applyAlignment="1">
      <alignment horizontal="right" vertical="center"/>
    </xf>
    <xf numFmtId="4" fontId="67" fillId="0" borderId="41" xfId="0" applyNumberFormat="1" applyFont="1" applyFill="1" applyBorder="1" applyAlignment="1">
      <alignment horizontal="right" vertical="center"/>
    </xf>
    <xf numFmtId="4" fontId="67" fillId="0" borderId="42" xfId="0" applyNumberFormat="1" applyFont="1" applyFill="1" applyBorder="1" applyAlignment="1">
      <alignment horizontal="right" vertical="center"/>
    </xf>
    <xf numFmtId="0" fontId="58" fillId="0" borderId="0" xfId="0" applyFont="1" applyAlignment="1">
      <alignment horizontal="center" wrapText="1"/>
    </xf>
    <xf numFmtId="0" fontId="65" fillId="5" borderId="1" xfId="0" applyFont="1" applyFill="1" applyBorder="1" applyAlignment="1">
      <alignment horizontal="left" vertical="center" wrapText="1"/>
    </xf>
    <xf numFmtId="0" fontId="65" fillId="5" borderId="2" xfId="0" applyFont="1" applyFill="1" applyBorder="1" applyAlignment="1">
      <alignment horizontal="left" vertical="center" wrapText="1"/>
    </xf>
    <xf numFmtId="0" fontId="65" fillId="5" borderId="49" xfId="0" applyFont="1" applyFill="1" applyBorder="1" applyAlignment="1">
      <alignment horizontal="left" vertical="center" wrapText="1"/>
    </xf>
    <xf numFmtId="0" fontId="65" fillId="5" borderId="39" xfId="0" applyFont="1" applyFill="1" applyBorder="1" applyAlignment="1">
      <alignment horizontal="left" vertical="center" wrapText="1"/>
    </xf>
    <xf numFmtId="0" fontId="65" fillId="5" borderId="27" xfId="0" applyFont="1" applyFill="1" applyBorder="1" applyAlignment="1">
      <alignment horizontal="left" vertical="center" wrapText="1"/>
    </xf>
    <xf numFmtId="0" fontId="65" fillId="5" borderId="52" xfId="0" applyFont="1" applyFill="1" applyBorder="1" applyAlignment="1">
      <alignment horizontal="center" vertical="center" wrapText="1"/>
    </xf>
    <xf numFmtId="0" fontId="65" fillId="5" borderId="11" xfId="0" applyFont="1" applyFill="1" applyBorder="1" applyAlignment="1">
      <alignment horizontal="center" vertical="center" wrapText="1"/>
    </xf>
    <xf numFmtId="0" fontId="65" fillId="5" borderId="17" xfId="0" applyFont="1" applyFill="1" applyBorder="1" applyAlignment="1">
      <alignment horizontal="center" vertical="center" wrapText="1"/>
    </xf>
    <xf numFmtId="0" fontId="65" fillId="5" borderId="14" xfId="0" applyFont="1" applyFill="1" applyBorder="1" applyAlignment="1">
      <alignment horizontal="left" vertical="center" wrapText="1"/>
    </xf>
    <xf numFmtId="0" fontId="66" fillId="5" borderId="2" xfId="0" applyFont="1" applyFill="1" applyBorder="1" applyAlignment="1">
      <alignment horizontal="center" vertical="center" wrapText="1"/>
    </xf>
    <xf numFmtId="0" fontId="66" fillId="5" borderId="11" xfId="0" applyFont="1" applyFill="1" applyBorder="1" applyAlignment="1">
      <alignment horizontal="center" vertical="center" wrapText="1"/>
    </xf>
    <xf numFmtId="0" fontId="67" fillId="4" borderId="1" xfId="0" applyFont="1" applyFill="1" applyBorder="1" applyAlignment="1">
      <alignment horizontal="left" vertical="center" wrapText="1"/>
    </xf>
    <xf numFmtId="0" fontId="67" fillId="4" borderId="2" xfId="0" applyFont="1" applyFill="1" applyBorder="1" applyAlignment="1">
      <alignment horizontal="left" vertical="center" wrapText="1"/>
    </xf>
    <xf numFmtId="0" fontId="33" fillId="4" borderId="19" xfId="0" applyFont="1" applyFill="1" applyBorder="1" applyAlignment="1">
      <alignment vertical="center" wrapText="1"/>
    </xf>
    <xf numFmtId="0" fontId="33" fillId="4" borderId="45"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15" fillId="0" borderId="3" xfId="9" applyFont="1" applyFill="1" applyBorder="1" applyAlignment="1">
      <alignment horizontal="left" vertical="center" wrapText="1"/>
    </xf>
    <xf numFmtId="0" fontId="15" fillId="0" borderId="18" xfId="9" applyFont="1" applyFill="1" applyBorder="1" applyAlignment="1">
      <alignment horizontal="left" vertical="center" wrapText="1"/>
    </xf>
    <xf numFmtId="0" fontId="33" fillId="4" borderId="1" xfId="0" applyFont="1" applyFill="1" applyBorder="1" applyAlignment="1">
      <alignment vertical="center" wrapText="1"/>
    </xf>
    <xf numFmtId="0" fontId="33" fillId="4" borderId="3" xfId="0" applyFont="1" applyFill="1" applyBorder="1" applyAlignment="1">
      <alignment vertical="center" wrapText="1"/>
    </xf>
    <xf numFmtId="0" fontId="0" fillId="0" borderId="5" xfId="0" applyBorder="1" applyAlignment="1">
      <alignment vertical="center" wrapText="1"/>
    </xf>
    <xf numFmtId="0" fontId="33" fillId="4" borderId="2" xfId="0" applyFont="1" applyFill="1" applyBorder="1" applyAlignment="1">
      <alignment vertical="center" wrapText="1"/>
    </xf>
    <xf numFmtId="0" fontId="33" fillId="4" borderId="6" xfId="0" applyFont="1" applyFill="1" applyBorder="1" applyAlignment="1">
      <alignment vertical="center" wrapText="1"/>
    </xf>
    <xf numFmtId="0" fontId="33" fillId="4" borderId="27" xfId="0" applyFont="1" applyFill="1" applyBorder="1" applyAlignment="1">
      <alignment vertical="center" wrapText="1"/>
    </xf>
    <xf numFmtId="0" fontId="33" fillId="4" borderId="49" xfId="0" applyFont="1" applyFill="1" applyBorder="1" applyAlignment="1">
      <alignment vertical="center" wrapText="1"/>
    </xf>
    <xf numFmtId="0" fontId="33" fillId="4" borderId="3" xfId="0" applyFont="1" applyFill="1" applyBorder="1" applyAlignment="1">
      <alignment horizontal="center" vertical="center" textRotation="90" wrapText="1"/>
    </xf>
    <xf numFmtId="0" fontId="33" fillId="4" borderId="5" xfId="0" applyFont="1" applyFill="1" applyBorder="1" applyAlignment="1">
      <alignment horizontal="center" vertical="center" textRotation="90" wrapText="1"/>
    </xf>
    <xf numFmtId="0" fontId="41" fillId="4" borderId="1" xfId="0" applyFont="1" applyFill="1" applyBorder="1" applyAlignment="1">
      <alignment horizontal="left" vertical="center" wrapText="1"/>
    </xf>
    <xf numFmtId="0" fontId="41" fillId="4" borderId="3" xfId="0" applyFont="1" applyFill="1" applyBorder="1" applyAlignment="1">
      <alignment horizontal="left" vertical="center" wrapText="1"/>
    </xf>
    <xf numFmtId="0" fontId="15" fillId="0" borderId="18" xfId="0" applyFont="1" applyFill="1" applyBorder="1" applyAlignment="1">
      <alignment horizontal="left" vertical="center"/>
    </xf>
    <xf numFmtId="0" fontId="0" fillId="0" borderId="5" xfId="0" applyFill="1" applyBorder="1" applyAlignment="1">
      <alignment horizontal="left" vertical="center"/>
    </xf>
    <xf numFmtId="4" fontId="15" fillId="0" borderId="3" xfId="0" applyNumberFormat="1" applyFont="1" applyFill="1" applyBorder="1" applyAlignment="1">
      <alignment horizontal="right" vertical="center"/>
    </xf>
    <xf numFmtId="4" fontId="15"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15"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5" fillId="0" borderId="41"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42" xfId="0" applyFont="1" applyFill="1" applyBorder="1" applyAlignment="1">
      <alignment horizontal="left" vertical="center" wrapText="1"/>
    </xf>
    <xf numFmtId="10" fontId="15" fillId="0" borderId="49" xfId="0" applyNumberFormat="1" applyFont="1" applyFill="1" applyBorder="1" applyAlignment="1">
      <alignment horizontal="center" vertical="center"/>
    </xf>
    <xf numFmtId="10" fontId="15" fillId="0" borderId="47" xfId="0" applyNumberFormat="1" applyFont="1" applyFill="1" applyBorder="1" applyAlignment="1">
      <alignment horizontal="center" vertical="center"/>
    </xf>
    <xf numFmtId="10" fontId="15"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1" fillId="4" borderId="52"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33" fillId="4" borderId="47" xfId="0" applyFont="1" applyFill="1" applyBorder="1" applyAlignment="1">
      <alignment vertical="center" wrapText="1"/>
    </xf>
    <xf numFmtId="0" fontId="33" fillId="4" borderId="49" xfId="0" applyFont="1" applyFill="1" applyBorder="1" applyAlignment="1">
      <alignment horizontal="left" vertical="center" wrapText="1"/>
    </xf>
    <xf numFmtId="0" fontId="33"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7" fillId="0" borderId="5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15" fillId="0" borderId="3" xfId="0" applyNumberFormat="1" applyFont="1" applyFill="1" applyBorder="1" applyAlignment="1">
      <alignment horizontal="right" vertical="center" wrapText="1"/>
    </xf>
    <xf numFmtId="4" fontId="15" fillId="0" borderId="5" xfId="0" applyNumberFormat="1" applyFont="1" applyFill="1" applyBorder="1" applyAlignment="1">
      <alignment horizontal="right" vertical="center" wrapText="1"/>
    </xf>
    <xf numFmtId="10" fontId="15" fillId="0" borderId="49" xfId="0" applyNumberFormat="1" applyFont="1" applyBorder="1" applyAlignment="1">
      <alignment horizontal="center" vertical="center"/>
    </xf>
    <xf numFmtId="10" fontId="15" fillId="0" borderId="39" xfId="0" applyNumberFormat="1" applyFont="1" applyBorder="1" applyAlignment="1">
      <alignment horizontal="center" vertical="center"/>
    </xf>
    <xf numFmtId="4" fontId="15" fillId="0" borderId="5" xfId="0" applyNumberFormat="1" applyFont="1" applyFill="1" applyBorder="1" applyAlignment="1">
      <alignment horizontal="right" vertical="center"/>
    </xf>
    <xf numFmtId="4" fontId="15" fillId="0" borderId="5" xfId="0" applyNumberFormat="1" applyFont="1" applyFill="1" applyBorder="1" applyAlignment="1">
      <alignment horizontal="center" vertical="center"/>
    </xf>
    <xf numFmtId="0" fontId="15" fillId="2" borderId="41" xfId="0" applyFont="1" applyFill="1" applyBorder="1" applyAlignment="1">
      <alignment horizontal="left" vertical="center" wrapText="1"/>
    </xf>
    <xf numFmtId="0" fontId="15" fillId="2" borderId="42" xfId="0" applyFont="1" applyFill="1" applyBorder="1" applyAlignment="1">
      <alignment horizontal="left" vertical="center" wrapText="1"/>
    </xf>
    <xf numFmtId="10" fontId="15" fillId="0" borderId="47" xfId="0" applyNumberFormat="1" applyFont="1" applyBorder="1" applyAlignment="1">
      <alignment horizontal="center" vertical="center"/>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35" fillId="0" borderId="3"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5" xfId="0" applyFont="1" applyFill="1" applyBorder="1" applyAlignment="1">
      <alignment horizontal="left" vertical="center" wrapText="1"/>
    </xf>
    <xf numFmtId="4" fontId="35" fillId="0" borderId="3" xfId="0" applyNumberFormat="1" applyFont="1" applyBorder="1" applyAlignment="1">
      <alignment horizontal="right" vertical="center"/>
    </xf>
    <xf numFmtId="4" fontId="35" fillId="0" borderId="18" xfId="0" applyNumberFormat="1" applyFont="1" applyBorder="1" applyAlignment="1">
      <alignment horizontal="right" vertical="center"/>
    </xf>
    <xf numFmtId="4" fontId="35" fillId="0" borderId="5" xfId="0" applyNumberFormat="1" applyFont="1" applyBorder="1" applyAlignment="1">
      <alignment horizontal="right" vertical="center"/>
    </xf>
    <xf numFmtId="4" fontId="27" fillId="0" borderId="3" xfId="0" applyNumberFormat="1" applyFont="1" applyBorder="1" applyAlignment="1">
      <alignment horizontal="center" vertical="center" wrapText="1"/>
    </xf>
    <xf numFmtId="4" fontId="27" fillId="0" borderId="18" xfId="0" applyNumberFormat="1" applyFont="1" applyBorder="1" applyAlignment="1">
      <alignment horizontal="center" vertical="center" wrapText="1"/>
    </xf>
    <xf numFmtId="4" fontId="27" fillId="0" borderId="5"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5" xfId="0" applyFont="1" applyBorder="1" applyAlignment="1">
      <alignment horizontal="center" vertical="center" wrapText="1"/>
    </xf>
    <xf numFmtId="4" fontId="15" fillId="2" borderId="49" xfId="0" applyNumberFormat="1" applyFont="1" applyFill="1" applyBorder="1" applyAlignment="1">
      <alignment horizontal="right" vertical="center"/>
    </xf>
    <xf numFmtId="4" fontId="15" fillId="2" borderId="39" xfId="0" applyNumberFormat="1" applyFont="1" applyFill="1" applyBorder="1" applyAlignment="1">
      <alignment horizontal="right" vertical="center"/>
    </xf>
    <xf numFmtId="4" fontId="31" fillId="2" borderId="19" xfId="0" applyNumberFormat="1" applyFont="1" applyFill="1" applyBorder="1" applyAlignment="1">
      <alignment horizontal="right" vertical="center"/>
    </xf>
    <xf numFmtId="4" fontId="31" fillId="2" borderId="15" xfId="0" applyNumberFormat="1" applyFont="1" applyFill="1" applyBorder="1" applyAlignment="1">
      <alignment horizontal="right" vertical="center"/>
    </xf>
    <xf numFmtId="4" fontId="15" fillId="0" borderId="41" xfId="0" applyNumberFormat="1" applyFont="1" applyBorder="1" applyAlignment="1">
      <alignment horizontal="right" vertical="center"/>
    </xf>
    <xf numFmtId="4" fontId="15" fillId="0" borderId="42" xfId="0" applyNumberFormat="1" applyFont="1" applyBorder="1" applyAlignment="1">
      <alignment horizontal="right" vertical="center"/>
    </xf>
    <xf numFmtId="4" fontId="15" fillId="0" borderId="18" xfId="0" applyNumberFormat="1" applyFont="1" applyFill="1" applyBorder="1" applyAlignment="1">
      <alignment horizontal="righ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5" fillId="0" borderId="49" xfId="0" applyNumberFormat="1" applyFont="1" applyBorder="1" applyAlignment="1">
      <alignment horizontal="right" vertical="center"/>
    </xf>
    <xf numFmtId="4" fontId="15" fillId="0" borderId="39" xfId="0" applyNumberFormat="1" applyFont="1" applyBorder="1" applyAlignment="1">
      <alignment horizontal="right"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7" fillId="0" borderId="19" xfId="0" applyNumberFormat="1" applyFont="1" applyFill="1" applyBorder="1" applyAlignment="1">
      <alignment horizontal="left" vertical="center" wrapText="1"/>
    </xf>
    <xf numFmtId="14" fontId="27"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1"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2" fillId="0" borderId="12"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5" fillId="0" borderId="49" xfId="0" applyNumberFormat="1" applyFont="1" applyFill="1" applyBorder="1" applyAlignment="1">
      <alignment horizontal="right" vertical="center" wrapText="1"/>
    </xf>
    <xf numFmtId="4" fontId="15"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7" fillId="2" borderId="3"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33" fillId="3" borderId="37"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3" fillId="3" borderId="30"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38"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15" fillId="0" borderId="30"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31" xfId="0" applyFont="1" applyFill="1" applyBorder="1" applyAlignment="1">
      <alignment horizontal="left" vertical="center"/>
    </xf>
    <xf numFmtId="0" fontId="15" fillId="0" borderId="5"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1" xfId="11" applyFont="1" applyBorder="1" applyAlignment="1">
      <alignment horizontal="left" vertical="center" wrapText="1"/>
    </xf>
    <xf numFmtId="0" fontId="15" fillId="0" borderId="18" xfId="11" applyFont="1" applyBorder="1" applyAlignment="1">
      <alignment horizontal="left" vertical="center" wrapText="1"/>
    </xf>
    <xf numFmtId="0" fontId="15" fillId="0" borderId="5" xfId="11" applyFont="1" applyBorder="1" applyAlignment="1">
      <alignment horizontal="left" vertical="center" wrapText="1"/>
    </xf>
    <xf numFmtId="4" fontId="33" fillId="3" borderId="31" xfId="0" applyNumberFormat="1" applyFont="1" applyFill="1" applyBorder="1" applyAlignment="1">
      <alignment horizontal="left" vertical="center" wrapText="1"/>
    </xf>
    <xf numFmtId="4" fontId="33" fillId="3" borderId="5" xfId="0" applyNumberFormat="1" applyFont="1" applyFill="1" applyBorder="1" applyAlignment="1">
      <alignment horizontal="left" vertical="center" wrapText="1"/>
    </xf>
    <xf numFmtId="4" fontId="42" fillId="3" borderId="31" xfId="0" applyNumberFormat="1" applyFont="1" applyFill="1" applyBorder="1" applyAlignment="1">
      <alignment horizontal="center" vertical="center" wrapText="1"/>
    </xf>
    <xf numFmtId="4" fontId="42" fillId="3" borderId="5" xfId="0" applyNumberFormat="1" applyFont="1" applyFill="1" applyBorder="1" applyAlignment="1">
      <alignment horizontal="center" vertical="center" wrapText="1"/>
    </xf>
    <xf numFmtId="0" fontId="33" fillId="3" borderId="31"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32"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33" xfId="0" applyFont="1" applyFill="1" applyBorder="1" applyAlignment="1">
      <alignment horizontal="left" vertical="center" wrapText="1"/>
    </xf>
    <xf numFmtId="0" fontId="33" fillId="3" borderId="39" xfId="0" applyFont="1" applyFill="1" applyBorder="1" applyAlignment="1">
      <alignment horizontal="left" vertical="center" wrapText="1"/>
    </xf>
    <xf numFmtId="0" fontId="33" fillId="3" borderId="30" xfId="0" applyFont="1" applyFill="1" applyBorder="1" applyAlignment="1">
      <alignment horizontal="center" vertical="center" textRotation="90" wrapText="1"/>
    </xf>
    <xf numFmtId="0" fontId="33" fillId="3" borderId="15" xfId="0" applyFont="1" applyFill="1" applyBorder="1" applyAlignment="1">
      <alignment horizontal="center" vertical="center" textRotation="90" wrapText="1"/>
    </xf>
    <xf numFmtId="0" fontId="41" fillId="3" borderId="31" xfId="0" applyFont="1" applyFill="1" applyBorder="1" applyAlignment="1">
      <alignment horizontal="left" vertical="center" wrapText="1"/>
    </xf>
    <xf numFmtId="0" fontId="41" fillId="3" borderId="5" xfId="0" applyFont="1" applyFill="1" applyBorder="1" applyAlignment="1">
      <alignment horizontal="left" vertical="center" wrapText="1"/>
    </xf>
    <xf numFmtId="4" fontId="15" fillId="0" borderId="33" xfId="0" applyNumberFormat="1" applyFont="1" applyFill="1" applyBorder="1" applyAlignment="1">
      <alignment horizontal="right" vertical="center"/>
    </xf>
    <xf numFmtId="4" fontId="15" fillId="0" borderId="47" xfId="0" applyNumberFormat="1" applyFont="1" applyFill="1" applyBorder="1" applyAlignment="1">
      <alignment horizontal="right" vertical="center"/>
    </xf>
    <xf numFmtId="4" fontId="15" fillId="0" borderId="39" xfId="0" applyNumberFormat="1" applyFont="1" applyFill="1" applyBorder="1" applyAlignment="1">
      <alignment horizontal="right" vertical="center"/>
    </xf>
    <xf numFmtId="4" fontId="15"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15" fillId="0" borderId="33" xfId="0" applyNumberFormat="1" applyFont="1" applyFill="1" applyBorder="1" applyAlignment="1">
      <alignment horizontal="center" vertical="center"/>
    </xf>
    <xf numFmtId="0" fontId="5" fillId="0" borderId="33"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31" xfId="0" applyFont="1" applyBorder="1" applyAlignment="1">
      <alignment horizontal="left" vertical="center" wrapText="1"/>
    </xf>
    <xf numFmtId="0" fontId="15" fillId="0" borderId="18" xfId="0" applyFont="1" applyBorder="1" applyAlignment="1">
      <alignment horizontal="left" vertical="center" wrapText="1"/>
    </xf>
    <xf numFmtId="0" fontId="15" fillId="0" borderId="5" xfId="0" applyFont="1" applyBorder="1" applyAlignment="1">
      <alignment horizontal="left" vertical="center" wrapText="1"/>
    </xf>
    <xf numFmtId="4" fontId="15" fillId="0" borderId="31" xfId="0" applyNumberFormat="1" applyFont="1" applyBorder="1" applyAlignment="1">
      <alignment horizontal="right" vertical="center"/>
    </xf>
    <xf numFmtId="4" fontId="15" fillId="0" borderId="18" xfId="0" applyNumberFormat="1" applyFont="1" applyBorder="1" applyAlignment="1">
      <alignment horizontal="right" vertical="center"/>
    </xf>
    <xf numFmtId="4" fontId="15" fillId="0" borderId="5" xfId="0" applyNumberFormat="1" applyFont="1" applyBorder="1" applyAlignment="1">
      <alignment horizontal="right" vertical="center"/>
    </xf>
    <xf numFmtId="0" fontId="15" fillId="0" borderId="3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15" fillId="0" borderId="19"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15" xfId="0" applyFont="1" applyFill="1" applyBorder="1" applyAlignment="1">
      <alignment horizontal="center" vertical="center" wrapText="1"/>
    </xf>
    <xf numFmtId="4" fontId="15" fillId="0" borderId="1" xfId="0" applyNumberFormat="1"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5" fillId="0" borderId="50" xfId="0" applyFont="1" applyFill="1" applyBorder="1" applyAlignment="1">
      <alignment horizontal="left" vertical="center" wrapText="1"/>
    </xf>
    <xf numFmtId="0" fontId="15" fillId="0" borderId="51" xfId="0" applyFont="1" applyFill="1" applyBorder="1" applyAlignment="1">
      <alignment horizontal="left" vertical="center" wrapText="1"/>
    </xf>
    <xf numFmtId="4" fontId="15" fillId="0" borderId="49" xfId="0" applyNumberFormat="1" applyFont="1" applyFill="1" applyBorder="1" applyAlignment="1">
      <alignment horizontal="right" vertical="center"/>
    </xf>
    <xf numFmtId="0" fontId="15" fillId="0" borderId="19" xfId="0" applyFont="1" applyFill="1" applyBorder="1" applyAlignment="1">
      <alignment horizontal="center" vertical="center"/>
    </xf>
    <xf numFmtId="4" fontId="15" fillId="0" borderId="3" xfId="0" applyNumberFormat="1" applyFont="1" applyBorder="1" applyAlignment="1">
      <alignment horizontal="right" vertical="center"/>
    </xf>
    <xf numFmtId="4" fontId="15" fillId="0" borderId="41" xfId="0" applyNumberFormat="1" applyFont="1" applyFill="1" applyBorder="1" applyAlignment="1">
      <alignment horizontal="right" vertical="center"/>
    </xf>
    <xf numFmtId="4" fontId="15" fillId="0" borderId="46" xfId="0" applyNumberFormat="1" applyFont="1" applyFill="1" applyBorder="1" applyAlignment="1">
      <alignment horizontal="right" vertical="center"/>
    </xf>
    <xf numFmtId="4" fontId="15" fillId="0" borderId="42" xfId="0" applyNumberFormat="1" applyFont="1" applyFill="1" applyBorder="1" applyAlignment="1">
      <alignment horizontal="right" vertical="center"/>
    </xf>
    <xf numFmtId="0" fontId="27" fillId="0" borderId="49" xfId="0" applyFont="1" applyFill="1" applyBorder="1" applyAlignment="1">
      <alignment horizontal="left" vertical="center" wrapText="1"/>
    </xf>
    <xf numFmtId="0" fontId="27" fillId="0" borderId="47" xfId="0" applyFont="1" applyFill="1" applyBorder="1" applyAlignment="1">
      <alignment horizontal="left" vertical="center" wrapText="1"/>
    </xf>
    <xf numFmtId="4" fontId="27" fillId="0" borderId="49" xfId="0" applyNumberFormat="1" applyFont="1" applyFill="1" applyBorder="1" applyAlignment="1">
      <alignment horizontal="right" vertical="center" wrapText="1"/>
    </xf>
    <xf numFmtId="4" fontId="27" fillId="0" borderId="47" xfId="0" applyNumberFormat="1" applyFont="1" applyFill="1" applyBorder="1" applyAlignment="1">
      <alignment horizontal="right" vertical="center" wrapText="1"/>
    </xf>
    <xf numFmtId="4" fontId="27" fillId="0" borderId="39" xfId="0" applyNumberFormat="1" applyFont="1" applyFill="1" applyBorder="1" applyAlignment="1">
      <alignment horizontal="right" vertical="center" wrapText="1"/>
    </xf>
    <xf numFmtId="4" fontId="15" fillId="0" borderId="47" xfId="0" applyNumberFormat="1" applyFont="1" applyFill="1" applyBorder="1" applyAlignment="1">
      <alignment horizontal="right" vertical="center" wrapText="1"/>
    </xf>
    <xf numFmtId="0" fontId="27" fillId="0" borderId="39" xfId="0"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5" xfId="0" applyFont="1" applyFill="1" applyBorder="1" applyAlignment="1">
      <alignment horizontal="center" vertical="center"/>
    </xf>
    <xf numFmtId="0" fontId="27" fillId="0" borderId="3" xfId="11" applyFont="1" applyBorder="1" applyAlignment="1">
      <alignment horizontal="left" vertical="center" wrapText="1"/>
    </xf>
    <xf numFmtId="0" fontId="27" fillId="0" borderId="18" xfId="11" applyFont="1" applyBorder="1" applyAlignment="1">
      <alignment horizontal="left" vertical="center" wrapText="1"/>
    </xf>
    <xf numFmtId="0" fontId="27" fillId="0" borderId="5" xfId="11" applyFont="1" applyBorder="1" applyAlignment="1">
      <alignment horizontal="left" vertical="center" wrapText="1"/>
    </xf>
    <xf numFmtId="0" fontId="15" fillId="0" borderId="3" xfId="0" applyFont="1" applyBorder="1" applyAlignment="1">
      <alignment horizontal="left" vertical="center" wrapText="1"/>
    </xf>
    <xf numFmtId="0" fontId="15" fillId="0" borderId="18" xfId="0" applyFont="1" applyBorder="1" applyAlignment="1">
      <alignment horizontal="left" vertical="center"/>
    </xf>
    <xf numFmtId="0" fontId="15" fillId="0" borderId="5" xfId="0" applyFont="1" applyBorder="1" applyAlignment="1">
      <alignment horizontal="left" vertical="center"/>
    </xf>
    <xf numFmtId="0" fontId="15" fillId="0" borderId="3" xfId="11" applyFont="1" applyBorder="1" applyAlignment="1">
      <alignment horizontal="left" vertical="center" wrapText="1"/>
    </xf>
    <xf numFmtId="4" fontId="27" fillId="0" borderId="3" xfId="0" applyNumberFormat="1" applyFont="1" applyFill="1" applyBorder="1" applyAlignment="1">
      <alignment horizontal="right" vertical="center"/>
    </xf>
    <xf numFmtId="4" fontId="27" fillId="0" borderId="18" xfId="0" applyNumberFormat="1" applyFont="1" applyFill="1" applyBorder="1" applyAlignment="1">
      <alignment horizontal="right" vertical="center"/>
    </xf>
    <xf numFmtId="4" fontId="27" fillId="0" borderId="5" xfId="0" applyNumberFormat="1" applyFont="1" applyFill="1" applyBorder="1" applyAlignment="1">
      <alignment horizontal="right" vertical="center"/>
    </xf>
    <xf numFmtId="4" fontId="27" fillId="0" borderId="3" xfId="0" applyNumberFormat="1" applyFont="1" applyFill="1" applyBorder="1" applyAlignment="1">
      <alignment horizontal="left" vertical="center"/>
    </xf>
    <xf numFmtId="4" fontId="27" fillId="0" borderId="18" xfId="0" applyNumberFormat="1" applyFont="1" applyFill="1" applyBorder="1" applyAlignment="1">
      <alignment horizontal="left" vertical="center"/>
    </xf>
    <xf numFmtId="4" fontId="27" fillId="0" borderId="5" xfId="0" applyNumberFormat="1"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5" xfId="0" applyFont="1" applyFill="1" applyBorder="1" applyAlignment="1">
      <alignment horizontal="left" vertical="center" wrapText="1"/>
    </xf>
    <xf numFmtId="4" fontId="50" fillId="0" borderId="19" xfId="0" applyNumberFormat="1" applyFont="1" applyFill="1" applyBorder="1" applyAlignment="1">
      <alignment horizontal="right" vertical="center"/>
    </xf>
    <xf numFmtId="4" fontId="50" fillId="0" borderId="15" xfId="0" applyNumberFormat="1" applyFont="1" applyFill="1" applyBorder="1" applyAlignment="1">
      <alignment horizontal="right" vertical="center"/>
    </xf>
    <xf numFmtId="0" fontId="15" fillId="0" borderId="3" xfId="0" applyFont="1" applyFill="1" applyBorder="1" applyAlignment="1">
      <alignment horizontal="left" vertical="center"/>
    </xf>
    <xf numFmtId="0" fontId="15" fillId="0" borderId="49" xfId="0" applyFont="1" applyFill="1" applyBorder="1" applyAlignment="1">
      <alignment horizontal="left" vertical="center" wrapText="1"/>
    </xf>
    <xf numFmtId="4" fontId="27" fillId="0" borderId="3" xfId="0" applyNumberFormat="1" applyFont="1" applyBorder="1" applyAlignment="1">
      <alignment horizontal="left" vertical="center"/>
    </xf>
    <xf numFmtId="4" fontId="27" fillId="0" borderId="5" xfId="0" applyNumberFormat="1" applyFont="1" applyBorder="1" applyAlignment="1">
      <alignment horizontal="left" vertical="center"/>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8" fillId="0" borderId="3" xfId="0" applyFont="1" applyFill="1" applyBorder="1" applyAlignment="1">
      <alignment horizontal="left" vertical="center" wrapText="1"/>
    </xf>
    <xf numFmtId="0" fontId="27" fillId="0" borderId="5" xfId="0" applyFont="1" applyBorder="1" applyAlignment="1">
      <alignment horizontal="left" vertical="center"/>
    </xf>
    <xf numFmtId="0" fontId="2" fillId="0" borderId="49" xfId="0" applyFont="1" applyBorder="1" applyAlignment="1">
      <alignment horizontal="left" vertical="center" wrapText="1"/>
    </xf>
    <xf numFmtId="0" fontId="15" fillId="0" borderId="39" xfId="0" applyFont="1" applyBorder="1" applyAlignment="1">
      <alignment horizontal="left" vertical="center" wrapText="1"/>
    </xf>
    <xf numFmtId="0" fontId="52" fillId="0" borderId="35" xfId="0" applyFont="1" applyFill="1" applyBorder="1" applyAlignment="1">
      <alignment horizontal="left" vertical="center" wrapText="1"/>
    </xf>
    <xf numFmtId="0" fontId="52" fillId="0" borderId="36" xfId="0" applyFont="1" applyFill="1" applyBorder="1" applyAlignment="1">
      <alignment horizontal="left" vertical="center" wrapText="1"/>
    </xf>
    <xf numFmtId="0" fontId="35" fillId="0" borderId="18" xfId="11" applyFont="1" applyBorder="1" applyAlignment="1">
      <alignment horizontal="left" vertical="center" wrapText="1"/>
    </xf>
    <xf numFmtId="0" fontId="35" fillId="0" borderId="5" xfId="11" applyFont="1" applyBorder="1" applyAlignment="1">
      <alignment horizontal="left" vertical="center" wrapText="1"/>
    </xf>
    <xf numFmtId="0" fontId="27" fillId="0" borderId="3"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0" fillId="0" borderId="47" xfId="0" applyBorder="1" applyAlignment="1">
      <alignment horizontal="center" vertical="center"/>
    </xf>
    <xf numFmtId="0" fontId="52" fillId="0" borderId="11" xfId="0" applyFont="1" applyFill="1" applyBorder="1" applyAlignment="1">
      <alignment horizontal="left" vertical="center" wrapText="1"/>
    </xf>
    <xf numFmtId="0" fontId="52" fillId="0" borderId="17"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6" borderId="0" xfId="0" applyFont="1" applyFill="1" applyBorder="1" applyAlignment="1">
      <alignment horizontal="left" wrapText="1"/>
    </xf>
    <xf numFmtId="0" fontId="21" fillId="6" borderId="0" xfId="0" applyFont="1" applyFill="1" applyBorder="1" applyAlignment="1">
      <alignment horizontal="left"/>
    </xf>
    <xf numFmtId="4" fontId="27" fillId="0" borderId="3" xfId="0" applyNumberFormat="1" applyFont="1" applyFill="1" applyBorder="1" applyAlignment="1">
      <alignment horizontal="left" vertical="center" wrapText="1"/>
    </xf>
    <xf numFmtId="4" fontId="27" fillId="0" borderId="5" xfId="0"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8" xfId="0" applyFont="1" applyFill="1" applyBorder="1" applyAlignment="1">
      <alignment horizontal="left" vertical="center" wrapText="1"/>
    </xf>
    <xf numFmtId="164" fontId="13" fillId="0" borderId="3" xfId="0" applyNumberFormat="1" applyFont="1" applyFill="1" applyBorder="1" applyAlignment="1">
      <alignment horizontal="right" vertical="center" wrapText="1"/>
    </xf>
    <xf numFmtId="164" fontId="13" fillId="0" borderId="18" xfId="0" applyNumberFormat="1" applyFont="1" applyFill="1" applyBorder="1" applyAlignment="1">
      <alignment horizontal="right" vertical="center" wrapText="1"/>
    </xf>
    <xf numFmtId="4" fontId="13" fillId="0" borderId="49" xfId="0" applyNumberFormat="1" applyFont="1" applyFill="1" applyBorder="1" applyAlignment="1">
      <alignment horizontal="right" vertical="center"/>
    </xf>
    <xf numFmtId="4" fontId="13"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zoomScale="70" zoomScaleNormal="70" workbookViewId="0">
      <selection activeCell="E23" sqref="E23:E27"/>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03" t="s">
        <v>263</v>
      </c>
      <c r="B1" s="503"/>
      <c r="C1" s="503"/>
      <c r="D1" s="503"/>
      <c r="E1" s="503"/>
      <c r="F1" s="503"/>
      <c r="G1" s="503"/>
      <c r="H1" s="503"/>
      <c r="I1" s="503"/>
    </row>
    <row r="2" spans="1:11" ht="21" customHeight="1" x14ac:dyDescent="0.25">
      <c r="I2" s="397"/>
    </row>
    <row r="3" spans="1:11" ht="15.75" x14ac:dyDescent="0.25">
      <c r="A3" s="303" t="s">
        <v>264</v>
      </c>
      <c r="B3" s="303"/>
      <c r="C3" s="303"/>
      <c r="D3" s="303"/>
      <c r="E3" s="303"/>
      <c r="F3" s="303"/>
      <c r="G3" s="303"/>
      <c r="H3" s="303"/>
      <c r="I3" s="304" t="s">
        <v>187</v>
      </c>
    </row>
    <row r="4" spans="1:11" ht="32.25" customHeight="1" x14ac:dyDescent="0.25">
      <c r="A4" s="504" t="s">
        <v>1</v>
      </c>
      <c r="B4" s="505"/>
      <c r="C4" s="506" t="s">
        <v>145</v>
      </c>
      <c r="D4" s="508" t="s">
        <v>41</v>
      </c>
      <c r="E4" s="509" t="s">
        <v>42</v>
      </c>
      <c r="F4" s="510"/>
      <c r="G4" s="511"/>
      <c r="H4" s="512" t="s">
        <v>43</v>
      </c>
      <c r="I4" s="512" t="s">
        <v>265</v>
      </c>
    </row>
    <row r="5" spans="1:11" ht="94.5" customHeight="1" x14ac:dyDescent="0.25">
      <c r="A5" s="504"/>
      <c r="B5" s="505"/>
      <c r="C5" s="507"/>
      <c r="D5" s="508"/>
      <c r="E5" s="365" t="s">
        <v>45</v>
      </c>
      <c r="F5" s="305" t="s">
        <v>266</v>
      </c>
      <c r="G5" s="306" t="s">
        <v>146</v>
      </c>
      <c r="H5" s="512"/>
      <c r="I5" s="512"/>
      <c r="J5" s="80"/>
    </row>
    <row r="6" spans="1:11" ht="30" customHeight="1" thickBot="1" x14ac:dyDescent="0.3">
      <c r="A6" s="513" t="s">
        <v>2</v>
      </c>
      <c r="B6" s="514"/>
      <c r="C6" s="307" t="s">
        <v>3</v>
      </c>
      <c r="D6" s="307" t="s">
        <v>4</v>
      </c>
      <c r="E6" s="399" t="s">
        <v>267</v>
      </c>
      <c r="F6" s="308" t="s">
        <v>6</v>
      </c>
      <c r="G6" s="309" t="s">
        <v>7</v>
      </c>
      <c r="H6" s="310" t="s">
        <v>268</v>
      </c>
      <c r="I6" s="310" t="s">
        <v>269</v>
      </c>
    </row>
    <row r="7" spans="1:11" ht="45" customHeight="1" thickBot="1" x14ac:dyDescent="0.3">
      <c r="A7" s="515" t="s">
        <v>296</v>
      </c>
      <c r="B7" s="516"/>
      <c r="C7" s="398">
        <f>C8+C9</f>
        <v>2160397238.1199999</v>
      </c>
      <c r="D7" s="398">
        <f>D8+D9</f>
        <v>251095082.90000001</v>
      </c>
      <c r="E7" s="412">
        <f>E8+E9</f>
        <v>72565066.260000005</v>
      </c>
      <c r="F7" s="311">
        <f t="shared" ref="F7:G7" si="0">F8+F9</f>
        <v>57161089.160000004</v>
      </c>
      <c r="G7" s="311">
        <f t="shared" si="0"/>
        <v>15403977.1</v>
      </c>
      <c r="H7" s="404">
        <f>E7/D7</f>
        <v>0.28899437385199389</v>
      </c>
      <c r="I7" s="404">
        <f>E7/C7</f>
        <v>3.3588760890634575E-2</v>
      </c>
      <c r="K7" s="23"/>
    </row>
    <row r="8" spans="1:11" ht="15.75" x14ac:dyDescent="0.25">
      <c r="A8" s="490" t="s">
        <v>137</v>
      </c>
      <c r="B8" s="407" t="s">
        <v>310</v>
      </c>
      <c r="C8" s="408">
        <v>1188105466.1099999</v>
      </c>
      <c r="D8" s="352">
        <v>21187467.819999997</v>
      </c>
      <c r="E8" s="400">
        <v>3494478.8400000003</v>
      </c>
      <c r="F8" s="346">
        <v>3494478.8400000003</v>
      </c>
      <c r="G8" s="349">
        <v>0</v>
      </c>
      <c r="H8" s="350">
        <v>0.1649314051913921</v>
      </c>
      <c r="I8" s="351">
        <v>2.9412193948078896E-3</v>
      </c>
      <c r="K8" s="23"/>
    </row>
    <row r="9" spans="1:11" ht="25.9" customHeight="1" thickBot="1" x14ac:dyDescent="0.3">
      <c r="A9" s="492"/>
      <c r="B9" s="347" t="s">
        <v>298</v>
      </c>
      <c r="C9" s="348">
        <f>'KK_sledování '!G46</f>
        <v>972291772.00999999</v>
      </c>
      <c r="D9" s="425">
        <f>'KK_sledování '!L46</f>
        <v>229907615.08000001</v>
      </c>
      <c r="E9" s="426">
        <f>'KK_sledování '!M46</f>
        <v>69070587.420000002</v>
      </c>
      <c r="F9" s="423">
        <f>'KK_sledování '!N46</f>
        <v>53666610.32</v>
      </c>
      <c r="G9" s="334">
        <f>'KK_sledování '!O46</f>
        <v>15403977.1</v>
      </c>
      <c r="H9" s="427">
        <f>'KK_sledování '!P46</f>
        <v>0.30042757564148448</v>
      </c>
      <c r="I9" s="428">
        <f>'KK_sledování '!Q46</f>
        <v>7.1038950866787354E-2</v>
      </c>
    </row>
    <row r="10" spans="1:11" ht="45" customHeight="1" x14ac:dyDescent="0.25">
      <c r="A10" s="497" t="s">
        <v>297</v>
      </c>
      <c r="B10" s="498"/>
      <c r="C10" s="484">
        <f>C12+C13</f>
        <v>5334442950.3699999</v>
      </c>
      <c r="D10" s="484">
        <f>D12+D13</f>
        <v>894434950.6500001</v>
      </c>
      <c r="E10" s="486">
        <f>E12+E13</f>
        <v>293663026.70999998</v>
      </c>
      <c r="F10" s="401">
        <f>F12+F13</f>
        <v>328503164.44999999</v>
      </c>
      <c r="G10" s="488">
        <f>G12+G13</f>
        <v>4252481.5100000007</v>
      </c>
      <c r="H10" s="472">
        <v>0.3277656253720499</v>
      </c>
      <c r="I10" s="493">
        <v>8.282120297551375E-2</v>
      </c>
    </row>
    <row r="11" spans="1:11" ht="30" customHeight="1" thickBot="1" x14ac:dyDescent="0.3">
      <c r="A11" s="482" t="s">
        <v>302</v>
      </c>
      <c r="B11" s="483"/>
      <c r="C11" s="485"/>
      <c r="D11" s="485"/>
      <c r="E11" s="487"/>
      <c r="F11" s="402">
        <f>-(PO_sledován!N46)</f>
        <v>-39092619.25</v>
      </c>
      <c r="G11" s="489"/>
      <c r="H11" s="473"/>
      <c r="I11" s="494"/>
    </row>
    <row r="12" spans="1:11" ht="15.75" x14ac:dyDescent="0.25">
      <c r="A12" s="490" t="s">
        <v>137</v>
      </c>
      <c r="B12" s="407" t="s">
        <v>311</v>
      </c>
      <c r="C12" s="348">
        <v>2175360772.52</v>
      </c>
      <c r="D12" s="352">
        <v>71321160.010000005</v>
      </c>
      <c r="E12" s="400">
        <v>32504964.609999999</v>
      </c>
      <c r="F12" s="346">
        <v>32504964.609999999</v>
      </c>
      <c r="G12" s="349">
        <v>0</v>
      </c>
      <c r="H12" s="350">
        <v>0.45575485039001679</v>
      </c>
      <c r="I12" s="351">
        <v>1.4942332793996888E-2</v>
      </c>
    </row>
    <row r="13" spans="1:11" ht="28.15" customHeight="1" x14ac:dyDescent="0.25">
      <c r="A13" s="491"/>
      <c r="B13" s="347" t="s">
        <v>298</v>
      </c>
      <c r="C13" s="474">
        <f>PO_sledován!G44</f>
        <v>3159082177.8499999</v>
      </c>
      <c r="D13" s="499">
        <f>PO_sledován!L44</f>
        <v>823113790.6400001</v>
      </c>
      <c r="E13" s="495">
        <f>PO_sledován!M44</f>
        <v>261158062.09999999</v>
      </c>
      <c r="F13" s="423">
        <f>PO_sledován!N44</f>
        <v>295998199.83999997</v>
      </c>
      <c r="G13" s="501">
        <f>PO_sledován!O44</f>
        <v>4252481.5100000007</v>
      </c>
      <c r="H13" s="476">
        <f>E13/D13</f>
        <v>0.31728063005351953</v>
      </c>
      <c r="I13" s="478">
        <f>E13/C13</f>
        <v>8.2668967566313284E-2</v>
      </c>
    </row>
    <row r="14" spans="1:11" ht="15.75" x14ac:dyDescent="0.25">
      <c r="A14" s="492"/>
      <c r="B14" s="364" t="s">
        <v>276</v>
      </c>
      <c r="C14" s="475"/>
      <c r="D14" s="500"/>
      <c r="E14" s="496"/>
      <c r="F14" s="424">
        <f>F11</f>
        <v>-39092619.25</v>
      </c>
      <c r="G14" s="502"/>
      <c r="H14" s="477"/>
      <c r="I14" s="479"/>
    </row>
    <row r="15" spans="1:11" ht="49.5" customHeight="1" thickBot="1" x14ac:dyDescent="0.3">
      <c r="A15" s="480" t="s">
        <v>270</v>
      </c>
      <c r="B15" s="481"/>
      <c r="C15" s="312" t="s">
        <v>136</v>
      </c>
      <c r="D15" s="313">
        <v>2065000000</v>
      </c>
      <c r="E15" s="314">
        <v>307867530</v>
      </c>
      <c r="F15" s="403">
        <v>307867530</v>
      </c>
      <c r="G15" s="315">
        <v>0</v>
      </c>
      <c r="H15" s="316">
        <v>0.14908839225181597</v>
      </c>
      <c r="I15" s="317" t="s">
        <v>136</v>
      </c>
    </row>
    <row r="16" spans="1:11" ht="32.25" customHeight="1" x14ac:dyDescent="0.25">
      <c r="A16" s="457" t="s">
        <v>0</v>
      </c>
      <c r="B16" s="458"/>
      <c r="C16" s="396">
        <f>C7+C10</f>
        <v>7494840188.4899998</v>
      </c>
      <c r="D16" s="318">
        <f>D7+D10+D15</f>
        <v>3210530033.5500002</v>
      </c>
      <c r="E16" s="414">
        <f>E7+E10+E15</f>
        <v>674095622.97000003</v>
      </c>
      <c r="F16" s="409">
        <f>F7+F10+F11+F15</f>
        <v>654439164.36000001</v>
      </c>
      <c r="G16" s="410">
        <f>G7+G10</f>
        <v>19656458.609999999</v>
      </c>
      <c r="H16" s="405" t="s">
        <v>136</v>
      </c>
      <c r="I16" s="406" t="s">
        <v>136</v>
      </c>
    </row>
    <row r="17" spans="1:13" s="94" customFormat="1" x14ac:dyDescent="0.25">
      <c r="A17" s="101"/>
      <c r="B17" s="363"/>
      <c r="C17" s="363"/>
      <c r="D17" s="363"/>
      <c r="E17" s="363"/>
      <c r="F17" s="363"/>
      <c r="G17" s="100"/>
      <c r="H17" s="319"/>
      <c r="I17" s="320"/>
    </row>
    <row r="18" spans="1:13" s="94" customFormat="1" ht="12.6" customHeight="1" x14ac:dyDescent="0.25">
      <c r="A18" s="470"/>
      <c r="B18" s="470"/>
      <c r="C18" s="470"/>
      <c r="D18" s="470"/>
      <c r="E18" s="470"/>
      <c r="F18" s="470"/>
      <c r="G18" s="100"/>
      <c r="H18" s="319"/>
      <c r="I18" s="320"/>
    </row>
    <row r="19" spans="1:13" s="94" customFormat="1" ht="23.25" x14ac:dyDescent="0.25">
      <c r="A19" s="321" t="s">
        <v>271</v>
      </c>
      <c r="B19" s="322"/>
      <c r="C19" s="323"/>
      <c r="D19" s="323"/>
      <c r="E19" s="323"/>
      <c r="F19" s="100"/>
      <c r="G19" s="100"/>
      <c r="H19" s="319"/>
      <c r="I19" s="320"/>
    </row>
    <row r="20" spans="1:13" s="94" customFormat="1" ht="15" customHeight="1" x14ac:dyDescent="0.25">
      <c r="A20" s="322"/>
      <c r="B20" s="322"/>
      <c r="C20" s="323"/>
      <c r="D20" s="323"/>
      <c r="E20" s="323"/>
      <c r="F20" s="100"/>
      <c r="G20" s="100"/>
      <c r="H20" s="319"/>
      <c r="I20" s="320"/>
    </row>
    <row r="21" spans="1:13" s="94" customFormat="1" ht="14.25" customHeight="1" thickBot="1" x14ac:dyDescent="0.3">
      <c r="A21" s="303" t="s">
        <v>272</v>
      </c>
      <c r="B21" s="324"/>
      <c r="C21" s="325"/>
      <c r="D21" s="325"/>
      <c r="E21" s="325"/>
      <c r="F21" s="326"/>
      <c r="G21" s="326"/>
      <c r="H21" s="327"/>
      <c r="I21" s="328"/>
    </row>
    <row r="22" spans="1:13" s="94" customFormat="1" ht="33" customHeight="1" thickBot="1" x14ac:dyDescent="0.3">
      <c r="A22" s="463" t="s">
        <v>273</v>
      </c>
      <c r="B22" s="464"/>
      <c r="C22" s="464"/>
      <c r="D22" s="464"/>
      <c r="E22" s="411">
        <f>E7+E10</f>
        <v>366228092.96999997</v>
      </c>
      <c r="F22" s="471" t="s">
        <v>318</v>
      </c>
      <c r="G22" s="453"/>
      <c r="H22" s="453"/>
      <c r="I22" s="453"/>
      <c r="J22" s="394"/>
      <c r="K22" s="394"/>
    </row>
    <row r="23" spans="1:13" s="94" customFormat="1" ht="31.15" customHeight="1" x14ac:dyDescent="0.25">
      <c r="A23" s="330" t="s">
        <v>137</v>
      </c>
      <c r="B23" s="466" t="s">
        <v>274</v>
      </c>
      <c r="C23" s="466"/>
      <c r="D23" s="467"/>
      <c r="E23" s="395">
        <f>F8+F12+'KK_sledování '!N47+PO_sledován!N45+PO_sledován!N46</f>
        <v>251444347.21000001</v>
      </c>
      <c r="F23" s="453" t="s">
        <v>275</v>
      </c>
      <c r="G23" s="453"/>
      <c r="H23" s="453"/>
      <c r="I23" s="453"/>
      <c r="J23" s="394"/>
      <c r="K23" s="394"/>
      <c r="M23" s="248"/>
    </row>
    <row r="24" spans="1:13" s="94" customFormat="1" ht="30" customHeight="1" x14ac:dyDescent="0.25">
      <c r="A24" s="331"/>
      <c r="B24" s="468" t="s">
        <v>276</v>
      </c>
      <c r="C24" s="468"/>
      <c r="D24" s="469"/>
      <c r="E24" s="332">
        <f>F11</f>
        <v>-39092619.25</v>
      </c>
      <c r="F24" s="453" t="s">
        <v>277</v>
      </c>
      <c r="G24" s="453"/>
      <c r="H24" s="453"/>
      <c r="I24" s="453"/>
      <c r="J24" s="394"/>
      <c r="K24" s="394"/>
    </row>
    <row r="25" spans="1:13" s="94" customFormat="1" ht="30" customHeight="1" x14ac:dyDescent="0.25">
      <c r="A25" s="331"/>
      <c r="B25" s="459" t="s">
        <v>278</v>
      </c>
      <c r="C25" s="459"/>
      <c r="D25" s="460"/>
      <c r="E25" s="333">
        <f>'KK_sledování '!N48+PO_sledován!N47</f>
        <v>134219906.40000001</v>
      </c>
      <c r="F25" s="453" t="s">
        <v>275</v>
      </c>
      <c r="G25" s="453"/>
      <c r="H25" s="453"/>
      <c r="I25" s="453"/>
      <c r="J25" s="394"/>
      <c r="K25" s="394"/>
    </row>
    <row r="26" spans="1:13" s="94" customFormat="1" ht="30" customHeight="1" x14ac:dyDescent="0.25">
      <c r="A26" s="331"/>
      <c r="B26" s="461" t="s">
        <v>279</v>
      </c>
      <c r="C26" s="461"/>
      <c r="D26" s="462"/>
      <c r="E26" s="334">
        <f>'KK_sledování '!O48+PO_sledován!O47</f>
        <v>19656458.609999999</v>
      </c>
      <c r="F26" s="453" t="s">
        <v>275</v>
      </c>
      <c r="G26" s="453"/>
      <c r="H26" s="453"/>
      <c r="I26" s="453"/>
      <c r="J26" s="394"/>
      <c r="K26" s="394"/>
    </row>
    <row r="27" spans="1:13" s="94" customFormat="1" ht="30" customHeight="1" x14ac:dyDescent="0.25">
      <c r="A27" s="463" t="s">
        <v>280</v>
      </c>
      <c r="B27" s="464"/>
      <c r="C27" s="464"/>
      <c r="D27" s="465"/>
      <c r="E27" s="329">
        <v>307867530</v>
      </c>
      <c r="F27" s="453" t="s">
        <v>281</v>
      </c>
      <c r="G27" s="453"/>
      <c r="H27" s="453"/>
      <c r="I27" s="453"/>
      <c r="J27" s="394"/>
      <c r="K27" s="394"/>
    </row>
    <row r="28" spans="1:13" s="94" customFormat="1" ht="36.6" customHeight="1" x14ac:dyDescent="0.25">
      <c r="A28" s="448" t="s">
        <v>282</v>
      </c>
      <c r="B28" s="449"/>
      <c r="C28" s="449"/>
      <c r="D28" s="450"/>
      <c r="E28" s="413">
        <f>E16</f>
        <v>674095622.97000003</v>
      </c>
      <c r="F28" s="453" t="s">
        <v>283</v>
      </c>
      <c r="G28" s="453"/>
      <c r="H28" s="453"/>
      <c r="I28" s="453"/>
      <c r="J28" s="394"/>
      <c r="K28" s="394"/>
    </row>
    <row r="29" spans="1:13" x14ac:dyDescent="0.25">
      <c r="A29" s="335"/>
      <c r="B29" s="335"/>
      <c r="C29" s="335"/>
      <c r="H29" s="336"/>
    </row>
    <row r="30" spans="1:13" ht="18.75" x14ac:dyDescent="0.3">
      <c r="A30" s="337" t="s">
        <v>284</v>
      </c>
      <c r="B30" s="338"/>
      <c r="C30" s="339"/>
      <c r="D30" s="340"/>
      <c r="E30" s="340"/>
      <c r="F30" s="340"/>
      <c r="G30" s="340"/>
      <c r="H30" s="341"/>
      <c r="I30" s="340"/>
    </row>
    <row r="31" spans="1:13" ht="95.45" customHeight="1" x14ac:dyDescent="0.25">
      <c r="A31" s="342" t="s">
        <v>3</v>
      </c>
      <c r="B31" s="451" t="s">
        <v>145</v>
      </c>
      <c r="C31" s="451"/>
      <c r="D31" s="451"/>
      <c r="E31" s="452" t="s">
        <v>285</v>
      </c>
      <c r="F31" s="452"/>
      <c r="G31" s="452"/>
      <c r="H31" s="452"/>
      <c r="I31" s="452"/>
    </row>
    <row r="32" spans="1:13" ht="66" customHeight="1" x14ac:dyDescent="0.25">
      <c r="A32" s="342" t="s">
        <v>4</v>
      </c>
      <c r="B32" s="451" t="s">
        <v>286</v>
      </c>
      <c r="C32" s="451"/>
      <c r="D32" s="451"/>
      <c r="E32" s="452" t="s">
        <v>287</v>
      </c>
      <c r="F32" s="452"/>
      <c r="G32" s="452"/>
      <c r="H32" s="452"/>
      <c r="I32" s="452"/>
    </row>
    <row r="33" spans="1:9" ht="22.9" customHeight="1" x14ac:dyDescent="0.25">
      <c r="A33" s="342" t="s">
        <v>5</v>
      </c>
      <c r="B33" s="451" t="s">
        <v>288</v>
      </c>
      <c r="C33" s="451"/>
      <c r="D33" s="451"/>
      <c r="E33" s="454" t="s">
        <v>289</v>
      </c>
      <c r="F33" s="455"/>
      <c r="G33" s="455"/>
      <c r="H33" s="455"/>
      <c r="I33" s="456"/>
    </row>
    <row r="34" spans="1:9" ht="97.15" customHeight="1" x14ac:dyDescent="0.25">
      <c r="A34" s="342" t="s">
        <v>6</v>
      </c>
      <c r="B34" s="451" t="s">
        <v>290</v>
      </c>
      <c r="C34" s="451"/>
      <c r="D34" s="451"/>
      <c r="E34" s="452" t="s">
        <v>291</v>
      </c>
      <c r="F34" s="452"/>
      <c r="G34" s="452"/>
      <c r="H34" s="452"/>
      <c r="I34" s="452"/>
    </row>
    <row r="35" spans="1:9" ht="48.6" customHeight="1" x14ac:dyDescent="0.25">
      <c r="A35" s="342" t="s">
        <v>7</v>
      </c>
      <c r="B35" s="451" t="s">
        <v>292</v>
      </c>
      <c r="C35" s="451"/>
      <c r="D35" s="451"/>
      <c r="E35" s="452" t="s">
        <v>293</v>
      </c>
      <c r="F35" s="452"/>
      <c r="G35" s="452"/>
      <c r="H35" s="452"/>
      <c r="I35" s="452"/>
    </row>
    <row r="36" spans="1:9" ht="69.75" customHeight="1" x14ac:dyDescent="0.25">
      <c r="A36" s="343" t="s">
        <v>8</v>
      </c>
      <c r="B36" s="451" t="s">
        <v>43</v>
      </c>
      <c r="C36" s="451"/>
      <c r="D36" s="451"/>
      <c r="E36" s="452" t="s">
        <v>294</v>
      </c>
      <c r="F36" s="452"/>
      <c r="G36" s="452"/>
      <c r="H36" s="452"/>
      <c r="I36" s="452"/>
    </row>
    <row r="37" spans="1:9" ht="42.75" customHeight="1" x14ac:dyDescent="0.25">
      <c r="A37" s="343" t="s">
        <v>9</v>
      </c>
      <c r="B37" s="451" t="s">
        <v>265</v>
      </c>
      <c r="C37" s="451"/>
      <c r="D37" s="451"/>
      <c r="E37" s="452" t="s">
        <v>295</v>
      </c>
      <c r="F37" s="452"/>
      <c r="G37" s="452"/>
      <c r="H37" s="452"/>
      <c r="I37" s="452"/>
    </row>
    <row r="38" spans="1:9" ht="15.75" x14ac:dyDescent="0.25">
      <c r="A38" s="344"/>
      <c r="B38" s="340"/>
      <c r="C38" s="340"/>
      <c r="D38" s="340"/>
      <c r="E38" s="340"/>
      <c r="F38" s="340"/>
      <c r="G38" s="340"/>
      <c r="H38" s="341"/>
    </row>
    <row r="39" spans="1:9" ht="15.75" x14ac:dyDescent="0.25">
      <c r="A39" s="344"/>
      <c r="B39" s="340"/>
      <c r="C39" s="340"/>
      <c r="D39" s="340"/>
      <c r="E39" s="340"/>
      <c r="F39" s="340"/>
      <c r="G39" s="340"/>
      <c r="H39" s="341"/>
    </row>
    <row r="40" spans="1:9" ht="15.75" x14ac:dyDescent="0.25">
      <c r="A40" s="340"/>
      <c r="B40" s="340"/>
      <c r="C40" s="340"/>
      <c r="D40" s="340"/>
      <c r="E40" s="340"/>
      <c r="F40" s="340"/>
      <c r="G40" s="340"/>
      <c r="H40" s="341"/>
    </row>
    <row r="41" spans="1:9" ht="15.75" x14ac:dyDescent="0.25">
      <c r="A41" s="340"/>
      <c r="B41" s="340"/>
      <c r="C41" s="340"/>
      <c r="D41" s="340"/>
      <c r="E41" s="340"/>
      <c r="F41" s="340"/>
      <c r="G41" s="340"/>
      <c r="H41" s="341"/>
    </row>
    <row r="42" spans="1:9" ht="15.75" x14ac:dyDescent="0.25">
      <c r="A42" s="340"/>
      <c r="B42" s="340"/>
      <c r="C42" s="340"/>
      <c r="D42" s="340"/>
      <c r="E42" s="340"/>
      <c r="F42" s="340"/>
      <c r="G42" s="340"/>
      <c r="H42" s="340"/>
    </row>
    <row r="43" spans="1:9" ht="15.75" x14ac:dyDescent="0.25">
      <c r="A43" s="340"/>
      <c r="B43" s="340"/>
      <c r="C43" s="340"/>
      <c r="D43" s="340"/>
      <c r="E43" s="340"/>
      <c r="F43" s="340"/>
      <c r="G43" s="340"/>
      <c r="H43" s="340"/>
    </row>
    <row r="44" spans="1:9" ht="18.75" x14ac:dyDescent="0.3">
      <c r="B44" s="345"/>
      <c r="C44" s="345"/>
    </row>
    <row r="45" spans="1:9" ht="18.75" x14ac:dyDescent="0.3">
      <c r="B45" s="345"/>
      <c r="C45" s="345"/>
    </row>
    <row r="46" spans="1:9" ht="18.75" x14ac:dyDescent="0.3">
      <c r="B46" s="345"/>
      <c r="C46" s="345"/>
    </row>
    <row r="47" spans="1:9" ht="18.75" x14ac:dyDescent="0.3">
      <c r="B47" s="345"/>
      <c r="C47" s="345"/>
    </row>
    <row r="48" spans="1:9" ht="18.75" x14ac:dyDescent="0.3">
      <c r="B48" s="345"/>
      <c r="C48" s="345"/>
    </row>
    <row r="49" spans="2:3" ht="18.75" x14ac:dyDescent="0.3">
      <c r="B49" s="345"/>
      <c r="C49" s="345"/>
    </row>
    <row r="50" spans="2:3" ht="18.75" x14ac:dyDescent="0.3">
      <c r="B50" s="345"/>
      <c r="C50" s="345"/>
    </row>
  </sheetData>
  <mergeCells count="56">
    <mergeCell ref="A8:A9"/>
    <mergeCell ref="A1:I1"/>
    <mergeCell ref="A4:B5"/>
    <mergeCell ref="C4:C5"/>
    <mergeCell ref="D4:D5"/>
    <mergeCell ref="E4:G4"/>
    <mergeCell ref="H4:H5"/>
    <mergeCell ref="I4:I5"/>
    <mergeCell ref="A6:B6"/>
    <mergeCell ref="A7:B7"/>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7:D37"/>
    <mergeCell ref="E37:I37"/>
    <mergeCell ref="B33:D33"/>
    <mergeCell ref="E33:I33"/>
    <mergeCell ref="B34:D34"/>
    <mergeCell ref="E34:I34"/>
    <mergeCell ref="B35:D35"/>
    <mergeCell ref="E35:I35"/>
    <mergeCell ref="A28:D28"/>
    <mergeCell ref="B31:D31"/>
    <mergeCell ref="E31:I31"/>
    <mergeCell ref="B32:D32"/>
    <mergeCell ref="B36:D36"/>
    <mergeCell ref="E36:I36"/>
    <mergeCell ref="E32:I32"/>
    <mergeCell ref="F28:I28"/>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1. 10.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abSelected="1" zoomScale="70" zoomScaleNormal="70" zoomScaleSheetLayoutView="42" zoomScalePageLayoutView="70" workbookViewId="0">
      <selection activeCell="R31" sqref="R31"/>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6" t="s">
        <v>303</v>
      </c>
      <c r="C1" s="95"/>
      <c r="D1" s="95"/>
      <c r="E1" s="95"/>
      <c r="F1" s="95"/>
      <c r="G1" s="95"/>
      <c r="H1" s="95"/>
      <c r="I1" s="95"/>
      <c r="J1" s="95"/>
      <c r="K1" s="95"/>
      <c r="L1" s="95"/>
      <c r="M1" s="95"/>
      <c r="N1" s="95"/>
      <c r="O1" s="95"/>
      <c r="P1" s="95"/>
      <c r="Q1" s="95"/>
      <c r="R1" s="10"/>
    </row>
    <row r="2" spans="1:18" ht="10.15" customHeight="1" x14ac:dyDescent="0.35">
      <c r="A2" s="366"/>
      <c r="C2" s="95"/>
      <c r="D2" s="95"/>
      <c r="E2" s="95"/>
      <c r="F2" s="95"/>
      <c r="G2" s="95"/>
      <c r="H2" s="95"/>
      <c r="I2" s="95"/>
      <c r="J2" s="95"/>
      <c r="K2" s="95"/>
      <c r="L2" s="95"/>
      <c r="M2" s="95"/>
      <c r="N2" s="95"/>
      <c r="O2" s="95"/>
      <c r="P2" s="95"/>
      <c r="Q2" s="95"/>
      <c r="R2" s="10"/>
    </row>
    <row r="3" spans="1:18" ht="38.25" customHeight="1" x14ac:dyDescent="0.25">
      <c r="A3" s="535" t="s">
        <v>34</v>
      </c>
      <c r="B3" s="528" t="s">
        <v>35</v>
      </c>
      <c r="C3" s="528" t="s">
        <v>29</v>
      </c>
      <c r="D3" s="529" t="s">
        <v>36</v>
      </c>
      <c r="E3" s="528" t="s">
        <v>37</v>
      </c>
      <c r="F3" s="537" t="s">
        <v>183</v>
      </c>
      <c r="G3" s="528" t="s">
        <v>10</v>
      </c>
      <c r="H3" s="529" t="s">
        <v>39</v>
      </c>
      <c r="I3" s="528" t="s">
        <v>40</v>
      </c>
      <c r="J3" s="528" t="s">
        <v>11</v>
      </c>
      <c r="K3" s="531" t="s">
        <v>17</v>
      </c>
      <c r="L3" s="533" t="s">
        <v>41</v>
      </c>
      <c r="M3" s="554" t="s">
        <v>42</v>
      </c>
      <c r="N3" s="555"/>
      <c r="O3" s="556"/>
      <c r="P3" s="534" t="s">
        <v>43</v>
      </c>
      <c r="Q3" s="558" t="s">
        <v>184</v>
      </c>
      <c r="R3" s="517" t="s">
        <v>44</v>
      </c>
    </row>
    <row r="4" spans="1:18" ht="90" x14ac:dyDescent="0.25">
      <c r="A4" s="536"/>
      <c r="B4" s="529"/>
      <c r="C4" s="529"/>
      <c r="D4" s="530"/>
      <c r="E4" s="529"/>
      <c r="F4" s="538"/>
      <c r="G4" s="529"/>
      <c r="H4" s="530"/>
      <c r="I4" s="529"/>
      <c r="J4" s="529"/>
      <c r="K4" s="532"/>
      <c r="L4" s="534"/>
      <c r="M4" s="124" t="s">
        <v>45</v>
      </c>
      <c r="N4" s="125" t="s">
        <v>185</v>
      </c>
      <c r="O4" s="126" t="s">
        <v>186</v>
      </c>
      <c r="P4" s="557"/>
      <c r="Q4" s="559"/>
      <c r="R4" s="518"/>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188</v>
      </c>
      <c r="R5" s="132" t="s">
        <v>189</v>
      </c>
    </row>
    <row r="6" spans="1:18" ht="112.5" customHeight="1" x14ac:dyDescent="0.25">
      <c r="A6" s="519">
        <v>2</v>
      </c>
      <c r="B6" s="522" t="s">
        <v>147</v>
      </c>
      <c r="C6" s="522" t="s">
        <v>148</v>
      </c>
      <c r="D6" s="522" t="s">
        <v>63</v>
      </c>
      <c r="E6" s="526" t="s">
        <v>164</v>
      </c>
      <c r="F6" s="522" t="s">
        <v>169</v>
      </c>
      <c r="G6" s="541">
        <v>98003445.049999997</v>
      </c>
      <c r="H6" s="544" t="s">
        <v>190</v>
      </c>
      <c r="I6" s="522" t="s">
        <v>65</v>
      </c>
      <c r="J6" s="133" t="s">
        <v>66</v>
      </c>
      <c r="K6" s="547" t="s">
        <v>191</v>
      </c>
      <c r="L6" s="134">
        <v>5731781</v>
      </c>
      <c r="M6" s="134">
        <f t="shared" ref="M6:M27" si="0">N6+O6</f>
        <v>1464072</v>
      </c>
      <c r="N6" s="135">
        <v>1464072</v>
      </c>
      <c r="O6" s="136">
        <v>0</v>
      </c>
      <c r="P6" s="137">
        <f t="shared" ref="P6:P26" si="1">M6/L6</f>
        <v>0.25543055465657183</v>
      </c>
      <c r="Q6" s="550">
        <f>(M6+M7+M8+M9+M10)/G6</f>
        <v>1.5624328300079489E-2</v>
      </c>
      <c r="R6" s="105" t="s">
        <v>313</v>
      </c>
    </row>
    <row r="7" spans="1:18" ht="39.6" customHeight="1" x14ac:dyDescent="0.25">
      <c r="A7" s="520"/>
      <c r="B7" s="523"/>
      <c r="C7" s="523"/>
      <c r="D7" s="525"/>
      <c r="E7" s="527"/>
      <c r="F7" s="539"/>
      <c r="G7" s="542"/>
      <c r="H7" s="545"/>
      <c r="I7" s="523"/>
      <c r="J7" s="133" t="s">
        <v>149</v>
      </c>
      <c r="K7" s="548"/>
      <c r="L7" s="134">
        <v>1464072</v>
      </c>
      <c r="M7" s="134">
        <f t="shared" si="0"/>
        <v>0</v>
      </c>
      <c r="N7" s="135">
        <v>0</v>
      </c>
      <c r="O7" s="136">
        <v>0</v>
      </c>
      <c r="P7" s="137">
        <f t="shared" si="1"/>
        <v>0</v>
      </c>
      <c r="Q7" s="551"/>
      <c r="R7" s="105" t="s">
        <v>192</v>
      </c>
    </row>
    <row r="8" spans="1:18" ht="98.25" customHeight="1" x14ac:dyDescent="0.25">
      <c r="A8" s="520"/>
      <c r="B8" s="523"/>
      <c r="C8" s="523"/>
      <c r="D8" s="525"/>
      <c r="E8" s="527"/>
      <c r="F8" s="539"/>
      <c r="G8" s="542"/>
      <c r="H8" s="545"/>
      <c r="I8" s="523"/>
      <c r="J8" s="133" t="s">
        <v>193</v>
      </c>
      <c r="K8" s="549"/>
      <c r="L8" s="134">
        <v>26492</v>
      </c>
      <c r="M8" s="134">
        <f t="shared" si="0"/>
        <v>26492</v>
      </c>
      <c r="N8" s="135">
        <v>26492</v>
      </c>
      <c r="O8" s="136">
        <v>0</v>
      </c>
      <c r="P8" s="137">
        <f t="shared" si="1"/>
        <v>1</v>
      </c>
      <c r="Q8" s="551"/>
      <c r="R8" s="105" t="s">
        <v>312</v>
      </c>
    </row>
    <row r="9" spans="1:18" ht="186.75" customHeight="1" x14ac:dyDescent="0.25">
      <c r="A9" s="520"/>
      <c r="B9" s="523"/>
      <c r="C9" s="523"/>
      <c r="D9" s="525"/>
      <c r="E9" s="527"/>
      <c r="F9" s="539"/>
      <c r="G9" s="542"/>
      <c r="H9" s="545"/>
      <c r="I9" s="523"/>
      <c r="J9" s="133" t="s">
        <v>66</v>
      </c>
      <c r="K9" s="547" t="s">
        <v>194</v>
      </c>
      <c r="L9" s="134">
        <v>81346508</v>
      </c>
      <c r="M9" s="134">
        <f t="shared" si="0"/>
        <v>40674</v>
      </c>
      <c r="N9" s="135">
        <v>40674</v>
      </c>
      <c r="O9" s="136">
        <v>0</v>
      </c>
      <c r="P9" s="137">
        <f t="shared" si="1"/>
        <v>5.0000917064565325E-4</v>
      </c>
      <c r="Q9" s="551"/>
      <c r="R9" s="3" t="s">
        <v>314</v>
      </c>
    </row>
    <row r="10" spans="1:18" ht="97.5" customHeight="1" x14ac:dyDescent="0.25">
      <c r="A10" s="521"/>
      <c r="B10" s="524"/>
      <c r="C10" s="524"/>
      <c r="D10" s="524"/>
      <c r="E10" s="524"/>
      <c r="F10" s="540"/>
      <c r="G10" s="543"/>
      <c r="H10" s="546"/>
      <c r="I10" s="524"/>
      <c r="J10" s="133" t="s">
        <v>150</v>
      </c>
      <c r="K10" s="553"/>
      <c r="L10" s="134">
        <v>40674</v>
      </c>
      <c r="M10" s="134">
        <f t="shared" si="0"/>
        <v>0</v>
      </c>
      <c r="N10" s="135">
        <v>0</v>
      </c>
      <c r="O10" s="136">
        <v>0</v>
      </c>
      <c r="P10" s="137">
        <f t="shared" si="1"/>
        <v>0</v>
      </c>
      <c r="Q10" s="552"/>
      <c r="R10" s="3" t="s">
        <v>195</v>
      </c>
    </row>
    <row r="11" spans="1:18" s="142" customFormat="1" ht="330" x14ac:dyDescent="0.25">
      <c r="A11" s="138">
        <v>6</v>
      </c>
      <c r="B11" s="114" t="s">
        <v>147</v>
      </c>
      <c r="C11" s="114" t="s">
        <v>153</v>
      </c>
      <c r="D11" s="111" t="s">
        <v>63</v>
      </c>
      <c r="E11" s="114" t="s">
        <v>165</v>
      </c>
      <c r="F11" s="114" t="s">
        <v>170</v>
      </c>
      <c r="G11" s="113">
        <v>67542348.040000007</v>
      </c>
      <c r="H11" s="138" t="s">
        <v>196</v>
      </c>
      <c r="I11" s="119" t="s">
        <v>197</v>
      </c>
      <c r="J11" s="133" t="s">
        <v>66</v>
      </c>
      <c r="K11" s="139" t="s">
        <v>198</v>
      </c>
      <c r="L11" s="134">
        <v>5787124.75</v>
      </c>
      <c r="M11" s="134">
        <f t="shared" ref="M11:M13" si="2">N11+O11</f>
        <v>2879688</v>
      </c>
      <c r="N11" s="421">
        <v>2879688</v>
      </c>
      <c r="O11" s="136">
        <v>0</v>
      </c>
      <c r="P11" s="137">
        <f t="shared" si="1"/>
        <v>0.49760254433775597</v>
      </c>
      <c r="Q11" s="140">
        <f>M11/G11</f>
        <v>4.263529598193104E-2</v>
      </c>
      <c r="R11" s="141" t="s">
        <v>354</v>
      </c>
    </row>
    <row r="12" spans="1:18" s="142" customFormat="1" ht="300.75" customHeight="1" x14ac:dyDescent="0.25">
      <c r="A12" s="138">
        <v>7</v>
      </c>
      <c r="B12" s="114" t="s">
        <v>147</v>
      </c>
      <c r="C12" s="114" t="s">
        <v>154</v>
      </c>
      <c r="D12" s="111" t="s">
        <v>63</v>
      </c>
      <c r="E12" s="114" t="s">
        <v>166</v>
      </c>
      <c r="F12" s="114" t="s">
        <v>170</v>
      </c>
      <c r="G12" s="113">
        <v>109809294.19</v>
      </c>
      <c r="H12" s="138" t="s">
        <v>196</v>
      </c>
      <c r="I12" s="119" t="s">
        <v>197</v>
      </c>
      <c r="J12" s="133" t="s">
        <v>66</v>
      </c>
      <c r="K12" s="139" t="s">
        <v>198</v>
      </c>
      <c r="L12" s="134">
        <v>4715937.32</v>
      </c>
      <c r="M12" s="134">
        <f t="shared" si="2"/>
        <v>4711313</v>
      </c>
      <c r="N12" s="421">
        <v>4711313</v>
      </c>
      <c r="O12" s="136">
        <v>0</v>
      </c>
      <c r="P12" s="137">
        <f t="shared" si="1"/>
        <v>0.9990194271708428</v>
      </c>
      <c r="Q12" s="140">
        <f>M12/G12</f>
        <v>4.2904501251489195E-2</v>
      </c>
      <c r="R12" s="141" t="s">
        <v>355</v>
      </c>
    </row>
    <row r="13" spans="1:18" ht="251.25" customHeight="1" x14ac:dyDescent="0.25">
      <c r="A13" s="562">
        <v>8</v>
      </c>
      <c r="B13" s="572" t="s">
        <v>147</v>
      </c>
      <c r="C13" s="572" t="s">
        <v>155</v>
      </c>
      <c r="D13" s="572" t="s">
        <v>199</v>
      </c>
      <c r="E13" s="572" t="s">
        <v>180</v>
      </c>
      <c r="F13" s="572" t="s">
        <v>200</v>
      </c>
      <c r="G13" s="560">
        <v>5213341.5599999996</v>
      </c>
      <c r="H13" s="562" t="s">
        <v>201</v>
      </c>
      <c r="I13" s="562" t="s">
        <v>224</v>
      </c>
      <c r="J13" s="133" t="s">
        <v>151</v>
      </c>
      <c r="K13" s="563" t="s">
        <v>202</v>
      </c>
      <c r="L13" s="143">
        <v>3263660</v>
      </c>
      <c r="M13" s="143">
        <f t="shared" si="2"/>
        <v>815915</v>
      </c>
      <c r="N13" s="46">
        <v>815915</v>
      </c>
      <c r="O13" s="144">
        <v>0</v>
      </c>
      <c r="P13" s="145">
        <f t="shared" si="1"/>
        <v>0.25</v>
      </c>
      <c r="Q13" s="565">
        <f>(M13+M14)/G13</f>
        <v>0.19003857479846381</v>
      </c>
      <c r="R13" s="570" t="s">
        <v>359</v>
      </c>
    </row>
    <row r="14" spans="1:18" ht="229.5" customHeight="1" x14ac:dyDescent="0.25">
      <c r="A14" s="521"/>
      <c r="B14" s="524"/>
      <c r="C14" s="524"/>
      <c r="D14" s="524"/>
      <c r="E14" s="524"/>
      <c r="F14" s="524"/>
      <c r="G14" s="561"/>
      <c r="H14" s="521"/>
      <c r="I14" s="521"/>
      <c r="J14" s="118" t="s">
        <v>152</v>
      </c>
      <c r="K14" s="564"/>
      <c r="L14" s="146">
        <v>979098</v>
      </c>
      <c r="M14" s="147">
        <f t="shared" si="0"/>
        <v>174821</v>
      </c>
      <c r="N14" s="148">
        <v>174821</v>
      </c>
      <c r="O14" s="149">
        <v>0</v>
      </c>
      <c r="P14" s="150">
        <f>M14/L14</f>
        <v>0.17855311725690381</v>
      </c>
      <c r="Q14" s="566"/>
      <c r="R14" s="571"/>
    </row>
    <row r="15" spans="1:18" ht="409.5" customHeight="1" x14ac:dyDescent="0.25">
      <c r="A15" s="519">
        <v>9</v>
      </c>
      <c r="B15" s="522" t="s">
        <v>147</v>
      </c>
      <c r="C15" s="522" t="s">
        <v>156</v>
      </c>
      <c r="D15" s="522" t="s">
        <v>199</v>
      </c>
      <c r="E15" s="569" t="s">
        <v>337</v>
      </c>
      <c r="F15" s="522" t="s">
        <v>168</v>
      </c>
      <c r="G15" s="573">
        <v>7683717.46</v>
      </c>
      <c r="H15" s="519" t="s">
        <v>201</v>
      </c>
      <c r="I15" s="519" t="s">
        <v>203</v>
      </c>
      <c r="J15" s="151" t="s">
        <v>151</v>
      </c>
      <c r="K15" s="152" t="s">
        <v>204</v>
      </c>
      <c r="L15" s="153">
        <v>4033239.72</v>
      </c>
      <c r="M15" s="445">
        <f t="shared" si="0"/>
        <v>201662</v>
      </c>
      <c r="N15" s="154">
        <v>201662</v>
      </c>
      <c r="O15" s="155">
        <v>0</v>
      </c>
      <c r="P15" s="156">
        <f t="shared" si="1"/>
        <v>5.0000003471154943E-2</v>
      </c>
      <c r="Q15" s="575">
        <f>(M15+M16)/G15</f>
        <v>3.528135975994099E-2</v>
      </c>
      <c r="R15" s="104" t="s">
        <v>358</v>
      </c>
    </row>
    <row r="16" spans="1:18" ht="105" x14ac:dyDescent="0.25">
      <c r="A16" s="567"/>
      <c r="B16" s="568"/>
      <c r="C16" s="568"/>
      <c r="D16" s="568"/>
      <c r="E16" s="568"/>
      <c r="F16" s="568"/>
      <c r="G16" s="574"/>
      <c r="H16" s="567"/>
      <c r="I16" s="567"/>
      <c r="J16" s="133" t="s">
        <v>205</v>
      </c>
      <c r="K16" s="157" t="s">
        <v>206</v>
      </c>
      <c r="L16" s="134">
        <v>201662</v>
      </c>
      <c r="M16" s="445">
        <f t="shared" si="0"/>
        <v>69430</v>
      </c>
      <c r="N16" s="135">
        <v>69430</v>
      </c>
      <c r="O16" s="136">
        <v>0</v>
      </c>
      <c r="P16" s="137">
        <v>0</v>
      </c>
      <c r="Q16" s="576"/>
      <c r="R16" s="104" t="s">
        <v>360</v>
      </c>
    </row>
    <row r="17" spans="1:23" ht="323.25" customHeight="1" x14ac:dyDescent="0.25">
      <c r="A17" s="519">
        <v>10</v>
      </c>
      <c r="B17" s="522" t="s">
        <v>147</v>
      </c>
      <c r="C17" s="522" t="s">
        <v>157</v>
      </c>
      <c r="D17" s="522" t="s">
        <v>207</v>
      </c>
      <c r="E17" s="522" t="s">
        <v>181</v>
      </c>
      <c r="F17" s="522" t="s">
        <v>167</v>
      </c>
      <c r="G17" s="541">
        <v>13179425.42</v>
      </c>
      <c r="H17" s="544" t="s">
        <v>196</v>
      </c>
      <c r="I17" s="519" t="s">
        <v>208</v>
      </c>
      <c r="J17" s="158" t="s">
        <v>151</v>
      </c>
      <c r="K17" s="579" t="s">
        <v>158</v>
      </c>
      <c r="L17" s="153">
        <v>101336.35</v>
      </c>
      <c r="M17" s="153">
        <f t="shared" si="0"/>
        <v>0</v>
      </c>
      <c r="N17" s="171">
        <v>0</v>
      </c>
      <c r="O17" s="155">
        <v>0</v>
      </c>
      <c r="P17" s="156">
        <f t="shared" si="1"/>
        <v>0</v>
      </c>
      <c r="Q17" s="575">
        <f>(M17+M18)/G17</f>
        <v>0</v>
      </c>
      <c r="R17" s="104" t="s">
        <v>356</v>
      </c>
    </row>
    <row r="18" spans="1:23" ht="145.5" customHeight="1" x14ac:dyDescent="0.25">
      <c r="A18" s="567"/>
      <c r="B18" s="568"/>
      <c r="C18" s="568"/>
      <c r="D18" s="568"/>
      <c r="E18" s="568"/>
      <c r="F18" s="568"/>
      <c r="G18" s="577"/>
      <c r="H18" s="578"/>
      <c r="I18" s="567"/>
      <c r="J18" s="440" t="s">
        <v>152</v>
      </c>
      <c r="K18" s="580"/>
      <c r="L18" s="153">
        <v>20269</v>
      </c>
      <c r="M18" s="159">
        <v>0</v>
      </c>
      <c r="N18" s="171">
        <v>0</v>
      </c>
      <c r="O18" s="155">
        <v>0</v>
      </c>
      <c r="P18" s="156">
        <f t="shared" si="1"/>
        <v>0</v>
      </c>
      <c r="Q18" s="581"/>
      <c r="R18" s="104" t="s">
        <v>322</v>
      </c>
    </row>
    <row r="19" spans="1:23" x14ac:dyDescent="0.25">
      <c r="A19" s="519">
        <v>11</v>
      </c>
      <c r="B19" s="522" t="s">
        <v>147</v>
      </c>
      <c r="C19" s="522" t="s">
        <v>209</v>
      </c>
      <c r="D19" s="522" t="s">
        <v>207</v>
      </c>
      <c r="E19" s="522" t="s">
        <v>182</v>
      </c>
      <c r="F19" s="522" t="s">
        <v>167</v>
      </c>
      <c r="G19" s="573">
        <v>11568526.630000001</v>
      </c>
      <c r="H19" s="519" t="s">
        <v>196</v>
      </c>
      <c r="I19" s="519" t="s">
        <v>208</v>
      </c>
      <c r="J19" s="603" t="s">
        <v>151</v>
      </c>
      <c r="K19" s="579" t="s">
        <v>210</v>
      </c>
      <c r="L19" s="596">
        <v>2675450.1</v>
      </c>
      <c r="M19" s="596">
        <f t="shared" si="0"/>
        <v>2318724</v>
      </c>
      <c r="N19" s="598">
        <v>2318724</v>
      </c>
      <c r="O19" s="600">
        <v>0</v>
      </c>
      <c r="P19" s="575">
        <f t="shared" si="1"/>
        <v>0.86666688345261977</v>
      </c>
      <c r="Q19" s="575">
        <f>(M19+M21)/G19</f>
        <v>0.40086764272763747</v>
      </c>
      <c r="R19" s="582" t="s">
        <v>369</v>
      </c>
    </row>
    <row r="20" spans="1:23" ht="379.5" customHeight="1" x14ac:dyDescent="0.25">
      <c r="A20" s="520"/>
      <c r="B20" s="523"/>
      <c r="C20" s="523"/>
      <c r="D20" s="523"/>
      <c r="E20" s="523"/>
      <c r="F20" s="523"/>
      <c r="G20" s="602"/>
      <c r="H20" s="520"/>
      <c r="I20" s="520"/>
      <c r="J20" s="604"/>
      <c r="K20" s="605"/>
      <c r="L20" s="597"/>
      <c r="M20" s="597"/>
      <c r="N20" s="599"/>
      <c r="O20" s="601"/>
      <c r="P20" s="576"/>
      <c r="Q20" s="581"/>
      <c r="R20" s="583"/>
    </row>
    <row r="21" spans="1:23" ht="91.5" customHeight="1" x14ac:dyDescent="0.25">
      <c r="A21" s="567"/>
      <c r="B21" s="568"/>
      <c r="C21" s="568"/>
      <c r="D21" s="568"/>
      <c r="E21" s="568"/>
      <c r="F21" s="568"/>
      <c r="G21" s="574"/>
      <c r="H21" s="567"/>
      <c r="I21" s="567"/>
      <c r="J21" s="440" t="s">
        <v>152</v>
      </c>
      <c r="K21" s="580"/>
      <c r="L21" s="153">
        <v>2318724</v>
      </c>
      <c r="M21" s="153">
        <f t="shared" si="0"/>
        <v>2318724</v>
      </c>
      <c r="N21" s="154">
        <v>2318724</v>
      </c>
      <c r="O21" s="155">
        <v>0</v>
      </c>
      <c r="P21" s="156">
        <f t="shared" si="1"/>
        <v>1</v>
      </c>
      <c r="Q21" s="576"/>
      <c r="R21" s="104" t="s">
        <v>370</v>
      </c>
    </row>
    <row r="22" spans="1:23" ht="285" x14ac:dyDescent="0.25">
      <c r="A22" s="519">
        <v>12</v>
      </c>
      <c r="B22" s="522" t="s">
        <v>147</v>
      </c>
      <c r="C22" s="522" t="s">
        <v>211</v>
      </c>
      <c r="D22" s="522" t="s">
        <v>212</v>
      </c>
      <c r="E22" s="584" t="s">
        <v>179</v>
      </c>
      <c r="F22" s="522" t="s">
        <v>171</v>
      </c>
      <c r="G22" s="587">
        <v>87687163</v>
      </c>
      <c r="H22" s="590" t="s">
        <v>196</v>
      </c>
      <c r="I22" s="593" t="s">
        <v>213</v>
      </c>
      <c r="J22" s="114" t="s">
        <v>214</v>
      </c>
      <c r="K22" s="606" t="s">
        <v>215</v>
      </c>
      <c r="L22" s="608">
        <v>62041955.82</v>
      </c>
      <c r="M22" s="153">
        <f t="shared" si="0"/>
        <v>0</v>
      </c>
      <c r="N22" s="171">
        <v>0</v>
      </c>
      <c r="O22" s="155">
        <v>0</v>
      </c>
      <c r="P22" s="575">
        <f>(M22+M23)/L22</f>
        <v>3.4673632891929678E-5</v>
      </c>
      <c r="Q22" s="581">
        <f>(N22+N23+M24)/G22</f>
        <v>0.12931047546834193</v>
      </c>
      <c r="R22" s="104" t="s">
        <v>373</v>
      </c>
      <c r="T22" s="23"/>
    </row>
    <row r="23" spans="1:23" ht="195" x14ac:dyDescent="0.25">
      <c r="A23" s="520"/>
      <c r="B23" s="523"/>
      <c r="C23" s="523"/>
      <c r="D23" s="523"/>
      <c r="E23" s="585"/>
      <c r="F23" s="523"/>
      <c r="G23" s="588"/>
      <c r="H23" s="591"/>
      <c r="I23" s="594"/>
      <c r="J23" s="116" t="s">
        <v>348</v>
      </c>
      <c r="K23" s="607"/>
      <c r="L23" s="609"/>
      <c r="M23" s="153">
        <f t="shared" si="0"/>
        <v>2151.2199999999998</v>
      </c>
      <c r="N23" s="154">
        <v>2151.2199999999998</v>
      </c>
      <c r="O23" s="155">
        <v>0</v>
      </c>
      <c r="P23" s="576"/>
      <c r="Q23" s="581"/>
      <c r="R23" s="161" t="s">
        <v>368</v>
      </c>
    </row>
    <row r="24" spans="1:23" ht="75" x14ac:dyDescent="0.25">
      <c r="A24" s="567"/>
      <c r="B24" s="568"/>
      <c r="C24" s="568"/>
      <c r="D24" s="568"/>
      <c r="E24" s="586"/>
      <c r="F24" s="568"/>
      <c r="G24" s="589"/>
      <c r="H24" s="592"/>
      <c r="I24" s="595"/>
      <c r="J24" s="443" t="s">
        <v>349</v>
      </c>
      <c r="K24" s="157" t="s">
        <v>216</v>
      </c>
      <c r="L24" s="153">
        <v>11336717.52</v>
      </c>
      <c r="M24" s="153">
        <f t="shared" si="0"/>
        <v>11336717.52</v>
      </c>
      <c r="N24" s="162">
        <v>0</v>
      </c>
      <c r="O24" s="136">
        <v>11336717.52</v>
      </c>
      <c r="P24" s="156">
        <f t="shared" si="1"/>
        <v>1</v>
      </c>
      <c r="Q24" s="581"/>
      <c r="R24" s="105" t="s">
        <v>361</v>
      </c>
    </row>
    <row r="25" spans="1:23" ht="125.25" customHeight="1" x14ac:dyDescent="0.25">
      <c r="A25" s="370">
        <v>16</v>
      </c>
      <c r="B25" s="163" t="s">
        <v>147</v>
      </c>
      <c r="C25" s="163" t="s">
        <v>159</v>
      </c>
      <c r="D25" s="163" t="s">
        <v>217</v>
      </c>
      <c r="E25" s="164" t="s">
        <v>218</v>
      </c>
      <c r="F25" s="163" t="s">
        <v>219</v>
      </c>
      <c r="G25" s="122">
        <v>87252251.980000004</v>
      </c>
      <c r="H25" s="122" t="s">
        <v>196</v>
      </c>
      <c r="I25" s="2" t="s">
        <v>220</v>
      </c>
      <c r="J25" s="444" t="s">
        <v>350</v>
      </c>
      <c r="K25" s="157" t="s">
        <v>221</v>
      </c>
      <c r="L25" s="134">
        <v>269934.52</v>
      </c>
      <c r="M25" s="134">
        <f t="shared" si="0"/>
        <v>269934.52</v>
      </c>
      <c r="N25" s="165">
        <v>269934.52</v>
      </c>
      <c r="O25" s="136">
        <v>0</v>
      </c>
      <c r="P25" s="137">
        <f t="shared" si="1"/>
        <v>1</v>
      </c>
      <c r="Q25" s="166">
        <f>M25/G25</f>
        <v>3.0937255357245622E-3</v>
      </c>
      <c r="R25" s="105" t="s">
        <v>317</v>
      </c>
    </row>
    <row r="26" spans="1:23" ht="408.6" customHeight="1" x14ac:dyDescent="0.25">
      <c r="A26" s="416">
        <v>19</v>
      </c>
      <c r="B26" s="415" t="s">
        <v>147</v>
      </c>
      <c r="C26" s="415" t="s">
        <v>160</v>
      </c>
      <c r="D26" s="415" t="s">
        <v>222</v>
      </c>
      <c r="E26" s="415" t="s">
        <v>172</v>
      </c>
      <c r="F26" s="415" t="s">
        <v>173</v>
      </c>
      <c r="G26" s="417">
        <v>144128467</v>
      </c>
      <c r="H26" s="418" t="s">
        <v>223</v>
      </c>
      <c r="I26" s="419" t="s">
        <v>224</v>
      </c>
      <c r="J26" s="151" t="s">
        <v>151</v>
      </c>
      <c r="K26" s="420" t="s">
        <v>225</v>
      </c>
      <c r="L26" s="167">
        <v>9222024</v>
      </c>
      <c r="M26" s="167">
        <f t="shared" si="0"/>
        <v>9222024</v>
      </c>
      <c r="N26" s="168">
        <v>9222024</v>
      </c>
      <c r="O26" s="169">
        <v>0</v>
      </c>
      <c r="P26" s="170">
        <f t="shared" si="1"/>
        <v>1</v>
      </c>
      <c r="Q26" s="170">
        <f>M26/G26</f>
        <v>6.3984750493460807E-2</v>
      </c>
      <c r="R26" s="422" t="s">
        <v>367</v>
      </c>
    </row>
    <row r="27" spans="1:23" ht="408.75" customHeight="1" x14ac:dyDescent="0.25">
      <c r="A27" s="163">
        <v>26</v>
      </c>
      <c r="B27" s="163" t="s">
        <v>147</v>
      </c>
      <c r="C27" s="163" t="s">
        <v>174</v>
      </c>
      <c r="D27" s="163" t="s">
        <v>106</v>
      </c>
      <c r="E27" s="172" t="s">
        <v>175</v>
      </c>
      <c r="F27" s="173" t="s">
        <v>226</v>
      </c>
      <c r="G27" s="122">
        <v>32851203.190000001</v>
      </c>
      <c r="H27" s="122" t="s">
        <v>227</v>
      </c>
      <c r="I27" s="2" t="s">
        <v>228</v>
      </c>
      <c r="J27" s="174" t="s">
        <v>13</v>
      </c>
      <c r="K27" s="175" t="s">
        <v>229</v>
      </c>
      <c r="L27" s="123">
        <v>732271.43</v>
      </c>
      <c r="M27" s="153">
        <f t="shared" si="0"/>
        <v>732271.43</v>
      </c>
      <c r="N27" s="176">
        <v>732271.43</v>
      </c>
      <c r="O27" s="177">
        <v>0</v>
      </c>
      <c r="P27" s="178">
        <f t="shared" ref="P27:P46" si="3">M27/L27</f>
        <v>1</v>
      </c>
      <c r="Q27" s="156">
        <f>M27/G27</f>
        <v>2.2290551300809144E-2</v>
      </c>
      <c r="R27" s="179" t="s">
        <v>374</v>
      </c>
    </row>
    <row r="28" spans="1:23" ht="180" x14ac:dyDescent="0.25">
      <c r="A28" s="519">
        <v>27</v>
      </c>
      <c r="B28" s="522" t="s">
        <v>147</v>
      </c>
      <c r="C28" s="522" t="s">
        <v>161</v>
      </c>
      <c r="D28" s="522" t="s">
        <v>106</v>
      </c>
      <c r="E28" s="522" t="s">
        <v>162</v>
      </c>
      <c r="F28" s="522" t="s">
        <v>230</v>
      </c>
      <c r="G28" s="573">
        <v>37057739.189999998</v>
      </c>
      <c r="H28" s="519" t="s">
        <v>196</v>
      </c>
      <c r="I28" s="519" t="s">
        <v>224</v>
      </c>
      <c r="J28" s="158" t="s">
        <v>66</v>
      </c>
      <c r="K28" s="157" t="s">
        <v>231</v>
      </c>
      <c r="L28" s="134">
        <v>5932670.2699999996</v>
      </c>
      <c r="M28" s="134">
        <f>N28+O28</f>
        <v>5932671</v>
      </c>
      <c r="N28" s="160">
        <v>5932671</v>
      </c>
      <c r="O28" s="180">
        <v>0</v>
      </c>
      <c r="P28" s="170">
        <f t="shared" si="3"/>
        <v>1.0000001230474587</v>
      </c>
      <c r="Q28" s="575">
        <f>(M28+M29)/G28</f>
        <v>0.16009263192183421</v>
      </c>
      <c r="R28" s="105" t="s">
        <v>315</v>
      </c>
    </row>
    <row r="29" spans="1:23" ht="48" customHeight="1" x14ac:dyDescent="0.25">
      <c r="A29" s="567"/>
      <c r="B29" s="568"/>
      <c r="C29" s="568"/>
      <c r="D29" s="568"/>
      <c r="E29" s="568"/>
      <c r="F29" s="568"/>
      <c r="G29" s="574"/>
      <c r="H29" s="567"/>
      <c r="I29" s="567"/>
      <c r="J29" s="112" t="s">
        <v>232</v>
      </c>
      <c r="K29" s="181" t="s">
        <v>118</v>
      </c>
      <c r="L29" s="182">
        <v>0</v>
      </c>
      <c r="M29" s="159">
        <v>0</v>
      </c>
      <c r="N29" s="171">
        <v>0</v>
      </c>
      <c r="O29" s="171">
        <v>0</v>
      </c>
      <c r="P29" s="170">
        <v>0</v>
      </c>
      <c r="Q29" s="581"/>
      <c r="R29" s="105" t="s">
        <v>233</v>
      </c>
    </row>
    <row r="30" spans="1:23" ht="250.5" customHeight="1" x14ac:dyDescent="0.25">
      <c r="A30" s="519">
        <v>28</v>
      </c>
      <c r="B30" s="522" t="s">
        <v>147</v>
      </c>
      <c r="C30" s="522" t="s">
        <v>163</v>
      </c>
      <c r="D30" s="522" t="s">
        <v>106</v>
      </c>
      <c r="E30" s="522" t="s">
        <v>177</v>
      </c>
      <c r="F30" s="522" t="s">
        <v>226</v>
      </c>
      <c r="G30" s="573">
        <v>135462141.78</v>
      </c>
      <c r="H30" s="519" t="s">
        <v>196</v>
      </c>
      <c r="I30" s="519" t="s">
        <v>224</v>
      </c>
      <c r="J30" s="603" t="s">
        <v>13</v>
      </c>
      <c r="K30" s="181" t="s">
        <v>234</v>
      </c>
      <c r="L30" s="134">
        <v>344617.16</v>
      </c>
      <c r="M30" s="153">
        <f>N30+O30</f>
        <v>344617.16</v>
      </c>
      <c r="N30" s="154">
        <v>344617.16</v>
      </c>
      <c r="O30" s="180">
        <v>0</v>
      </c>
      <c r="P30" s="170">
        <f t="shared" si="3"/>
        <v>1</v>
      </c>
      <c r="Q30" s="581">
        <f>(M30+M31+M32+M33+M34+M35)/G30</f>
        <v>0.1894192092553226</v>
      </c>
      <c r="R30" s="105" t="s">
        <v>362</v>
      </c>
    </row>
    <row r="31" spans="1:23" ht="409.5" customHeight="1" x14ac:dyDescent="0.25">
      <c r="A31" s="520"/>
      <c r="B31" s="523"/>
      <c r="C31" s="523"/>
      <c r="D31" s="523"/>
      <c r="E31" s="523"/>
      <c r="F31" s="523"/>
      <c r="G31" s="602"/>
      <c r="H31" s="520"/>
      <c r="I31" s="520"/>
      <c r="J31" s="615"/>
      <c r="K31" s="183" t="s">
        <v>235</v>
      </c>
      <c r="L31" s="184">
        <v>1779352.04</v>
      </c>
      <c r="M31" s="153">
        <f>N31+O31</f>
        <v>1779352.04</v>
      </c>
      <c r="N31" s="185">
        <v>1779352.04</v>
      </c>
      <c r="O31" s="186">
        <v>0</v>
      </c>
      <c r="P31" s="178">
        <f t="shared" si="3"/>
        <v>1</v>
      </c>
      <c r="Q31" s="581"/>
      <c r="R31" s="187" t="s">
        <v>375</v>
      </c>
      <c r="U31" s="188"/>
      <c r="V31" s="29"/>
      <c r="W31" s="29"/>
    </row>
    <row r="32" spans="1:23" ht="231.75" customHeight="1" x14ac:dyDescent="0.25">
      <c r="A32" s="520"/>
      <c r="B32" s="523"/>
      <c r="C32" s="523"/>
      <c r="D32" s="523"/>
      <c r="E32" s="523"/>
      <c r="F32" s="523"/>
      <c r="G32" s="602"/>
      <c r="H32" s="520"/>
      <c r="I32" s="520"/>
      <c r="J32" s="112" t="s">
        <v>66</v>
      </c>
      <c r="K32" s="181" t="s">
        <v>236</v>
      </c>
      <c r="L32" s="134">
        <v>23435162.289999999</v>
      </c>
      <c r="M32" s="153">
        <f>N32+O32</f>
        <v>23435162.579999998</v>
      </c>
      <c r="N32" s="160">
        <v>19367903</v>
      </c>
      <c r="O32" s="180">
        <v>4067259.58</v>
      </c>
      <c r="P32" s="170">
        <f t="shared" si="3"/>
        <v>1.0000000123745676</v>
      </c>
      <c r="Q32" s="581"/>
      <c r="R32" s="105" t="s">
        <v>316</v>
      </c>
    </row>
    <row r="33" spans="1:18" ht="30" x14ac:dyDescent="0.25">
      <c r="A33" s="520"/>
      <c r="B33" s="523"/>
      <c r="C33" s="523"/>
      <c r="D33" s="523"/>
      <c r="E33" s="523"/>
      <c r="F33" s="523"/>
      <c r="G33" s="602"/>
      <c r="H33" s="520"/>
      <c r="I33" s="520"/>
      <c r="J33" s="112" t="s">
        <v>232</v>
      </c>
      <c r="K33" s="181" t="s">
        <v>118</v>
      </c>
      <c r="L33" s="134">
        <v>0</v>
      </c>
      <c r="M33" s="134">
        <v>0</v>
      </c>
      <c r="N33" s="189">
        <v>0</v>
      </c>
      <c r="O33" s="190">
        <v>0</v>
      </c>
      <c r="P33" s="170">
        <v>0</v>
      </c>
      <c r="Q33" s="581"/>
      <c r="R33" s="105" t="s">
        <v>237</v>
      </c>
    </row>
    <row r="34" spans="1:18" ht="30" x14ac:dyDescent="0.25">
      <c r="A34" s="520"/>
      <c r="B34" s="523"/>
      <c r="C34" s="523"/>
      <c r="D34" s="523"/>
      <c r="E34" s="523"/>
      <c r="F34" s="523"/>
      <c r="G34" s="602"/>
      <c r="H34" s="520"/>
      <c r="I34" s="520"/>
      <c r="J34" s="112" t="s">
        <v>232</v>
      </c>
      <c r="K34" s="181" t="s">
        <v>118</v>
      </c>
      <c r="L34" s="134">
        <v>0</v>
      </c>
      <c r="M34" s="134">
        <v>0</v>
      </c>
      <c r="N34" s="189">
        <v>0</v>
      </c>
      <c r="O34" s="190">
        <v>0</v>
      </c>
      <c r="P34" s="170">
        <v>0</v>
      </c>
      <c r="Q34" s="581"/>
      <c r="R34" s="105" t="s">
        <v>238</v>
      </c>
    </row>
    <row r="35" spans="1:18" ht="385.5" customHeight="1" x14ac:dyDescent="0.25">
      <c r="A35" s="567"/>
      <c r="B35" s="568"/>
      <c r="C35" s="568"/>
      <c r="D35" s="568"/>
      <c r="E35" s="568"/>
      <c r="F35" s="568"/>
      <c r="G35" s="574"/>
      <c r="H35" s="567"/>
      <c r="I35" s="567"/>
      <c r="J35" s="112" t="s">
        <v>239</v>
      </c>
      <c r="K35" s="181" t="s">
        <v>240</v>
      </c>
      <c r="L35" s="134">
        <v>100000</v>
      </c>
      <c r="M35" s="153">
        <f>N35+O35</f>
        <v>100000</v>
      </c>
      <c r="N35" s="154">
        <v>100000</v>
      </c>
      <c r="O35" s="180">
        <v>0</v>
      </c>
      <c r="P35" s="178">
        <f t="shared" si="3"/>
        <v>1</v>
      </c>
      <c r="Q35" s="576"/>
      <c r="R35" s="105" t="s">
        <v>363</v>
      </c>
    </row>
    <row r="36" spans="1:18" ht="122.45" customHeight="1" x14ac:dyDescent="0.25">
      <c r="A36" s="628">
        <v>35</v>
      </c>
      <c r="B36" s="628" t="s">
        <v>147</v>
      </c>
      <c r="C36" s="635" t="s">
        <v>241</v>
      </c>
      <c r="D36" s="638" t="s">
        <v>242</v>
      </c>
      <c r="E36" s="631" t="s">
        <v>346</v>
      </c>
      <c r="F36" s="641" t="s">
        <v>347</v>
      </c>
      <c r="G36" s="622">
        <v>34262039.270000003</v>
      </c>
      <c r="H36" s="625" t="s">
        <v>243</v>
      </c>
      <c r="I36" s="628" t="s">
        <v>244</v>
      </c>
      <c r="J36" s="631" t="s">
        <v>151</v>
      </c>
      <c r="K36" s="579" t="s">
        <v>245</v>
      </c>
      <c r="L36" s="633">
        <v>2400</v>
      </c>
      <c r="M36" s="153">
        <f>N36+O36</f>
        <v>75</v>
      </c>
      <c r="N36" s="191">
        <v>75</v>
      </c>
      <c r="O36" s="180">
        <v>0</v>
      </c>
      <c r="P36" s="575">
        <f>(M36+M37)/L36</f>
        <v>0.95041666666666669</v>
      </c>
      <c r="Q36" s="610">
        <f>(M36+M37+M38)/G36</f>
        <v>9.8213651951137922E-5</v>
      </c>
      <c r="R36" s="613" t="s">
        <v>323</v>
      </c>
    </row>
    <row r="37" spans="1:18" ht="142.5" customHeight="1" x14ac:dyDescent="0.25">
      <c r="A37" s="629"/>
      <c r="B37" s="629"/>
      <c r="C37" s="636"/>
      <c r="D37" s="639"/>
      <c r="E37" s="615"/>
      <c r="F37" s="642"/>
      <c r="G37" s="623"/>
      <c r="H37" s="626"/>
      <c r="I37" s="629"/>
      <c r="J37" s="632"/>
      <c r="K37" s="605"/>
      <c r="L37" s="634"/>
      <c r="M37" s="153">
        <f>N37+O37</f>
        <v>2206</v>
      </c>
      <c r="N37" s="192">
        <v>2206</v>
      </c>
      <c r="O37" s="180">
        <v>0</v>
      </c>
      <c r="P37" s="576"/>
      <c r="Q37" s="611"/>
      <c r="R37" s="614"/>
    </row>
    <row r="38" spans="1:18" ht="120" x14ac:dyDescent="0.25">
      <c r="A38" s="629"/>
      <c r="B38" s="629"/>
      <c r="C38" s="636"/>
      <c r="D38" s="639"/>
      <c r="E38" s="615"/>
      <c r="F38" s="642"/>
      <c r="G38" s="623"/>
      <c r="H38" s="626"/>
      <c r="I38" s="629"/>
      <c r="J38" s="118" t="s">
        <v>246</v>
      </c>
      <c r="K38" s="607"/>
      <c r="L38" s="193">
        <v>1084</v>
      </c>
      <c r="M38" s="153">
        <f>N38+O38</f>
        <v>1084</v>
      </c>
      <c r="N38" s="192">
        <v>1084</v>
      </c>
      <c r="O38" s="180">
        <v>0</v>
      </c>
      <c r="P38" s="170">
        <f t="shared" si="3"/>
        <v>1</v>
      </c>
      <c r="Q38" s="611"/>
      <c r="R38" s="194" t="s">
        <v>324</v>
      </c>
    </row>
    <row r="39" spans="1:18" ht="92.25" customHeight="1" x14ac:dyDescent="0.25">
      <c r="A39" s="630"/>
      <c r="B39" s="630"/>
      <c r="C39" s="637"/>
      <c r="D39" s="640"/>
      <c r="E39" s="632"/>
      <c r="F39" s="604"/>
      <c r="G39" s="624"/>
      <c r="H39" s="627"/>
      <c r="I39" s="630"/>
      <c r="J39" s="118" t="s">
        <v>247</v>
      </c>
      <c r="K39" s="120" t="s">
        <v>248</v>
      </c>
      <c r="L39" s="193">
        <v>56.79</v>
      </c>
      <c r="M39" s="153">
        <f>N39+O39</f>
        <v>56.79</v>
      </c>
      <c r="N39" s="192">
        <v>56.79</v>
      </c>
      <c r="O39" s="180">
        <v>0</v>
      </c>
      <c r="P39" s="170">
        <f t="shared" si="3"/>
        <v>1</v>
      </c>
      <c r="Q39" s="612"/>
      <c r="R39" s="434" t="s">
        <v>325</v>
      </c>
    </row>
    <row r="40" spans="1:18" ht="165" x14ac:dyDescent="0.25">
      <c r="A40" s="103">
        <v>36</v>
      </c>
      <c r="B40" s="114" t="s">
        <v>147</v>
      </c>
      <c r="C40" s="108" t="s">
        <v>249</v>
      </c>
      <c r="D40" s="107" t="s">
        <v>242</v>
      </c>
      <c r="E40" s="354" t="s">
        <v>338</v>
      </c>
      <c r="F40" s="440" t="s">
        <v>345</v>
      </c>
      <c r="G40" s="106">
        <v>5000000</v>
      </c>
      <c r="H40" s="195" t="s">
        <v>243</v>
      </c>
      <c r="I40" s="112" t="s">
        <v>244</v>
      </c>
      <c r="J40" s="112" t="s">
        <v>352</v>
      </c>
      <c r="K40" s="437" t="s">
        <v>250</v>
      </c>
      <c r="L40" s="196">
        <v>95000</v>
      </c>
      <c r="M40" s="153">
        <f t="shared" ref="M40" si="4">N40+O40</f>
        <v>95000</v>
      </c>
      <c r="N40" s="154">
        <v>95000</v>
      </c>
      <c r="O40" s="180">
        <v>0</v>
      </c>
      <c r="P40" s="170">
        <f t="shared" si="3"/>
        <v>1</v>
      </c>
      <c r="Q40" s="197">
        <f t="shared" ref="Q40:Q41" si="5">M40/G40</f>
        <v>1.9E-2</v>
      </c>
      <c r="R40" s="109" t="s">
        <v>332</v>
      </c>
    </row>
    <row r="41" spans="1:18" ht="87" customHeight="1" x14ac:dyDescent="0.25">
      <c r="A41" s="103">
        <v>37</v>
      </c>
      <c r="B41" s="114" t="s">
        <v>147</v>
      </c>
      <c r="C41" s="108" t="s">
        <v>251</v>
      </c>
      <c r="D41" s="107" t="s">
        <v>242</v>
      </c>
      <c r="E41" s="439" t="s">
        <v>343</v>
      </c>
      <c r="F41" s="440" t="s">
        <v>344</v>
      </c>
      <c r="G41" s="106">
        <v>6335700</v>
      </c>
      <c r="H41" s="195" t="s">
        <v>243</v>
      </c>
      <c r="I41" s="112" t="s">
        <v>224</v>
      </c>
      <c r="J41" s="112" t="s">
        <v>352</v>
      </c>
      <c r="K41" s="181" t="s">
        <v>252</v>
      </c>
      <c r="L41" s="196">
        <v>2099.83</v>
      </c>
      <c r="M41" s="153">
        <f>N41+O41</f>
        <v>2099.83</v>
      </c>
      <c r="N41" s="154">
        <v>2099.83</v>
      </c>
      <c r="O41" s="171">
        <v>0</v>
      </c>
      <c r="P41" s="170">
        <v>1</v>
      </c>
      <c r="Q41" s="197">
        <f t="shared" si="5"/>
        <v>3.3142825575705918E-4</v>
      </c>
      <c r="R41" s="109" t="s">
        <v>333</v>
      </c>
    </row>
    <row r="42" spans="1:18" ht="375" x14ac:dyDescent="0.25">
      <c r="A42" s="121">
        <v>39</v>
      </c>
      <c r="B42" s="115" t="s">
        <v>147</v>
      </c>
      <c r="C42" s="198" t="s">
        <v>253</v>
      </c>
      <c r="D42" s="198" t="s">
        <v>217</v>
      </c>
      <c r="E42" s="438" t="s">
        <v>341</v>
      </c>
      <c r="F42" s="438" t="s">
        <v>342</v>
      </c>
      <c r="G42" s="199">
        <v>67200000</v>
      </c>
      <c r="H42" s="200" t="s">
        <v>190</v>
      </c>
      <c r="I42" s="200" t="s">
        <v>190</v>
      </c>
      <c r="J42" s="117" t="s">
        <v>351</v>
      </c>
      <c r="K42" s="181" t="s">
        <v>254</v>
      </c>
      <c r="L42" s="201">
        <v>352692</v>
      </c>
      <c r="M42" s="153">
        <f>N42+O42</f>
        <v>0</v>
      </c>
      <c r="N42" s="429">
        <v>0</v>
      </c>
      <c r="O42" s="203">
        <v>0</v>
      </c>
      <c r="P42" s="170">
        <f>M42/L42</f>
        <v>0</v>
      </c>
      <c r="Q42" s="204">
        <f>M42/G42</f>
        <v>0</v>
      </c>
      <c r="R42" s="105" t="s">
        <v>372</v>
      </c>
    </row>
    <row r="43" spans="1:18" ht="94.5" customHeight="1" x14ac:dyDescent="0.25">
      <c r="A43" s="298">
        <v>40</v>
      </c>
      <c r="B43" s="295" t="s">
        <v>147</v>
      </c>
      <c r="C43" s="300" t="s">
        <v>255</v>
      </c>
      <c r="D43" s="300" t="s">
        <v>207</v>
      </c>
      <c r="E43" s="353" t="s">
        <v>256</v>
      </c>
      <c r="F43" s="296" t="s">
        <v>257</v>
      </c>
      <c r="G43" s="199">
        <v>11405686.25</v>
      </c>
      <c r="H43" s="200" t="s">
        <v>258</v>
      </c>
      <c r="I43" s="200" t="s">
        <v>258</v>
      </c>
      <c r="J43" s="296" t="s">
        <v>176</v>
      </c>
      <c r="K43" s="181" t="s">
        <v>260</v>
      </c>
      <c r="L43" s="301">
        <v>604924.37</v>
      </c>
      <c r="M43" s="153">
        <f>N43+O43</f>
        <v>604924.37</v>
      </c>
      <c r="N43" s="202">
        <v>604924.37</v>
      </c>
      <c r="O43" s="203">
        <v>0</v>
      </c>
      <c r="P43" s="170">
        <f>M43/L43</f>
        <v>1</v>
      </c>
      <c r="Q43" s="299">
        <f>M43/G43</f>
        <v>5.3037086654913024E-2</v>
      </c>
      <c r="R43" s="105" t="s">
        <v>319</v>
      </c>
    </row>
    <row r="44" spans="1:18" ht="394.5" customHeight="1" x14ac:dyDescent="0.25">
      <c r="A44" s="121">
        <v>41</v>
      </c>
      <c r="B44" s="354" t="s">
        <v>147</v>
      </c>
      <c r="C44" s="297" t="s">
        <v>299</v>
      </c>
      <c r="D44" s="297" t="s">
        <v>106</v>
      </c>
      <c r="E44" s="441" t="s">
        <v>340</v>
      </c>
      <c r="F44" s="297" t="s">
        <v>178</v>
      </c>
      <c r="G44" s="442">
        <v>5649282</v>
      </c>
      <c r="H44" s="356" t="s">
        <v>300</v>
      </c>
      <c r="I44" s="356" t="s">
        <v>300</v>
      </c>
      <c r="J44" s="297" t="s">
        <v>352</v>
      </c>
      <c r="K44" s="357" t="s">
        <v>301</v>
      </c>
      <c r="L44" s="358">
        <v>943624.8</v>
      </c>
      <c r="M44" s="153">
        <f>N44+O44</f>
        <v>188724.96</v>
      </c>
      <c r="N44" s="359">
        <v>188724.96</v>
      </c>
      <c r="O44" s="360">
        <v>0</v>
      </c>
      <c r="P44" s="361">
        <f>M44/L44</f>
        <v>0.19999999999999998</v>
      </c>
      <c r="Q44" s="362">
        <f>M44/G44</f>
        <v>3.340689312376334E-2</v>
      </c>
      <c r="R44" s="105" t="s">
        <v>364</v>
      </c>
    </row>
    <row r="45" spans="1:18" ht="106.5" customHeight="1" thickBot="1" x14ac:dyDescent="0.3">
      <c r="A45" s="436">
        <v>42</v>
      </c>
      <c r="B45" s="354" t="s">
        <v>147</v>
      </c>
      <c r="C45" s="435" t="s">
        <v>334</v>
      </c>
      <c r="D45" s="435" t="s">
        <v>242</v>
      </c>
      <c r="E45" s="111" t="s">
        <v>338</v>
      </c>
      <c r="F45" s="440" t="s">
        <v>339</v>
      </c>
      <c r="G45" s="355">
        <v>5000000</v>
      </c>
      <c r="H45" s="356" t="s">
        <v>243</v>
      </c>
      <c r="I45" s="356" t="s">
        <v>244</v>
      </c>
      <c r="J45" s="435" t="s">
        <v>352</v>
      </c>
      <c r="K45" s="357" t="s">
        <v>335</v>
      </c>
      <c r="L45" s="358">
        <v>5000</v>
      </c>
      <c r="M45" s="153">
        <f>N45+O45</f>
        <v>0</v>
      </c>
      <c r="N45" s="359">
        <v>0</v>
      </c>
      <c r="O45" s="360">
        <v>0</v>
      </c>
      <c r="P45" s="361">
        <f>M45/L45</f>
        <v>0</v>
      </c>
      <c r="Q45" s="362">
        <f>M45/G45</f>
        <v>0</v>
      </c>
      <c r="R45" s="105" t="s">
        <v>336</v>
      </c>
    </row>
    <row r="46" spans="1:18" ht="32.25" customHeight="1" thickBot="1" x14ac:dyDescent="0.3">
      <c r="A46" s="616" t="s">
        <v>0</v>
      </c>
      <c r="B46" s="617"/>
      <c r="C46" s="617"/>
      <c r="D46" s="617"/>
      <c r="E46" s="617"/>
      <c r="F46" s="618"/>
      <c r="G46" s="205">
        <f>SUM(G6:G45)</f>
        <v>972291772.00999999</v>
      </c>
      <c r="H46" s="205"/>
      <c r="I46" s="206"/>
      <c r="J46" s="207"/>
      <c r="K46" s="208"/>
      <c r="L46" s="209">
        <f>SUM(L6:L45)</f>
        <v>229907615.08000001</v>
      </c>
      <c r="M46" s="209">
        <f>SUM(M6:M45)</f>
        <v>69070587.420000002</v>
      </c>
      <c r="N46" s="210">
        <f>SUM(N6:N45)</f>
        <v>53666610.32</v>
      </c>
      <c r="O46" s="211">
        <f>SUM(O6:O45)</f>
        <v>15403977.1</v>
      </c>
      <c r="P46" s="212">
        <f t="shared" si="3"/>
        <v>0.30042757564148448</v>
      </c>
      <c r="Q46" s="212">
        <f>M46/G46</f>
        <v>7.1038950866787354E-2</v>
      </c>
      <c r="R46" s="208" t="s">
        <v>136</v>
      </c>
    </row>
    <row r="47" spans="1:18" ht="28.5" customHeight="1" x14ac:dyDescent="0.25">
      <c r="A47" s="213"/>
      <c r="B47" s="214" t="s">
        <v>137</v>
      </c>
      <c r="C47" s="619" t="s">
        <v>138</v>
      </c>
      <c r="D47" s="619"/>
      <c r="E47" s="619"/>
      <c r="F47" s="619"/>
      <c r="G47" s="215"/>
      <c r="H47" s="215"/>
      <c r="I47" s="216"/>
      <c r="J47" s="216"/>
      <c r="K47" s="217"/>
      <c r="L47" s="218" t="s">
        <v>136</v>
      </c>
      <c r="M47" s="219" t="s">
        <v>136</v>
      </c>
      <c r="N47" s="220">
        <f>N6+N7+N8+N9+N10+N11+N12+N13+N14+N15+N16+N19+N21+N23+N25+N26+N27+N30+N31+N35+N36+N37+N38+N39+N40+N41+N44+N43+N45</f>
        <v>28366036.32</v>
      </c>
      <c r="O47" s="221" t="s">
        <v>136</v>
      </c>
      <c r="P47" s="222" t="s">
        <v>136</v>
      </c>
      <c r="Q47" s="222" t="s">
        <v>136</v>
      </c>
      <c r="R47" s="223" t="s">
        <v>136</v>
      </c>
    </row>
    <row r="48" spans="1:18" ht="27" customHeight="1" x14ac:dyDescent="0.25">
      <c r="A48" s="213"/>
      <c r="B48" s="224" t="s">
        <v>137</v>
      </c>
      <c r="C48" s="620" t="s">
        <v>261</v>
      </c>
      <c r="D48" s="620"/>
      <c r="E48" s="620"/>
      <c r="F48" s="620"/>
      <c r="G48" s="620"/>
      <c r="H48" s="620"/>
      <c r="I48" s="620"/>
      <c r="J48" s="620"/>
      <c r="K48" s="621"/>
      <c r="L48" s="225" t="s">
        <v>136</v>
      </c>
      <c r="M48" s="226" t="s">
        <v>136</v>
      </c>
      <c r="N48" s="227">
        <f>N22+N28+N32</f>
        <v>25300574</v>
      </c>
      <c r="O48" s="228">
        <f>O46</f>
        <v>15403977.1</v>
      </c>
      <c r="P48" s="229" t="s">
        <v>136</v>
      </c>
      <c r="Q48" s="229" t="s">
        <v>136</v>
      </c>
      <c r="R48" s="230" t="s">
        <v>136</v>
      </c>
    </row>
    <row r="49" spans="1:18" x14ac:dyDescent="0.25">
      <c r="A49" s="231"/>
      <c r="B49" s="232"/>
      <c r="C49" s="85"/>
      <c r="D49" s="85"/>
      <c r="E49" s="233"/>
      <c r="F49" s="234"/>
      <c r="G49" s="234"/>
      <c r="H49" s="234"/>
      <c r="I49" s="234"/>
      <c r="J49" s="234"/>
      <c r="K49" s="234"/>
      <c r="L49" s="234"/>
      <c r="M49" s="234"/>
      <c r="N49" s="235"/>
      <c r="O49" s="85"/>
      <c r="P49" s="85"/>
      <c r="Q49" s="85"/>
    </row>
    <row r="50" spans="1:18" x14ac:dyDescent="0.25">
      <c r="A50" s="231"/>
      <c r="B50" s="236"/>
      <c r="C50" s="237"/>
      <c r="D50" s="237"/>
      <c r="E50" s="89"/>
      <c r="F50" s="238"/>
      <c r="G50" s="238"/>
      <c r="H50" s="238"/>
      <c r="I50" s="238"/>
      <c r="J50" s="238"/>
      <c r="K50" s="238"/>
      <c r="L50" s="238"/>
      <c r="M50" s="239"/>
      <c r="N50" s="240"/>
      <c r="O50" s="241"/>
      <c r="P50" s="85"/>
      <c r="Q50" s="85"/>
    </row>
    <row r="51" spans="1:18" x14ac:dyDescent="0.25">
      <c r="A51" s="231"/>
      <c r="B51" s="236"/>
      <c r="C51" s="237"/>
      <c r="D51" s="237"/>
      <c r="E51" s="89"/>
      <c r="F51" s="238"/>
      <c r="G51" s="238"/>
      <c r="H51" s="238"/>
      <c r="I51" s="238"/>
      <c r="J51" s="238"/>
      <c r="K51" s="238"/>
      <c r="L51" s="242"/>
      <c r="M51" s="239"/>
      <c r="N51" s="240"/>
      <c r="O51" s="241"/>
      <c r="P51" s="243"/>
      <c r="Q51" s="243"/>
    </row>
    <row r="52" spans="1:18" x14ac:dyDescent="0.25">
      <c r="A52" s="68"/>
      <c r="B52" s="69"/>
      <c r="C52" s="69"/>
      <c r="D52" s="69"/>
      <c r="E52" s="69"/>
      <c r="F52" s="244"/>
      <c r="G52" s="244"/>
      <c r="H52" s="244"/>
      <c r="I52" s="244"/>
      <c r="J52" s="244"/>
      <c r="K52" s="244"/>
      <c r="L52" s="244"/>
      <c r="M52" s="245"/>
      <c r="N52" s="246"/>
      <c r="O52" s="246"/>
      <c r="P52" s="247"/>
      <c r="Q52" s="247"/>
      <c r="R52" s="248"/>
    </row>
    <row r="53" spans="1:18" x14ac:dyDescent="0.25">
      <c r="A53" s="68"/>
      <c r="B53" s="69"/>
      <c r="C53" s="69"/>
      <c r="D53" s="69"/>
      <c r="E53" s="69"/>
      <c r="F53" s="244"/>
      <c r="G53" s="244"/>
      <c r="H53" s="244"/>
      <c r="I53" s="244"/>
      <c r="J53" s="244"/>
      <c r="K53" s="244"/>
      <c r="L53" s="244"/>
      <c r="M53" s="244"/>
      <c r="N53" s="76"/>
      <c r="O53" s="76"/>
      <c r="P53" s="247"/>
      <c r="Q53" s="247"/>
      <c r="R53" s="248"/>
    </row>
    <row r="54" spans="1:18" x14ac:dyDescent="0.25">
      <c r="A54" s="68"/>
      <c r="B54" s="69"/>
      <c r="C54" s="69"/>
      <c r="D54" s="69"/>
      <c r="E54" s="69"/>
      <c r="F54" s="244"/>
      <c r="G54" s="244"/>
      <c r="H54" s="244"/>
      <c r="I54" s="244"/>
      <c r="J54" s="244"/>
      <c r="K54" s="244"/>
      <c r="L54" s="244"/>
      <c r="M54" s="244"/>
      <c r="N54" s="76"/>
      <c r="O54" s="76"/>
      <c r="P54" s="76"/>
      <c r="Q54" s="76"/>
    </row>
    <row r="55" spans="1:18" x14ac:dyDescent="0.25">
      <c r="A55" s="68"/>
      <c r="B55" s="94"/>
      <c r="C55" s="94"/>
      <c r="D55" s="94"/>
      <c r="E55" s="94"/>
      <c r="F55" s="249"/>
      <c r="G55" s="249"/>
      <c r="H55" s="249"/>
      <c r="I55" s="249"/>
      <c r="J55" s="249"/>
      <c r="K55" s="249"/>
      <c r="L55" s="249"/>
      <c r="M55" s="249"/>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0"/>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 ref="Q30:Q35"/>
    <mergeCell ref="F28:F29"/>
    <mergeCell ref="G28:G29"/>
    <mergeCell ref="H28:H29"/>
    <mergeCell ref="I28:I29"/>
    <mergeCell ref="Q28:Q29"/>
    <mergeCell ref="P36:P37"/>
    <mergeCell ref="Q36:Q39"/>
    <mergeCell ref="R36:R37"/>
    <mergeCell ref="J30:J31"/>
    <mergeCell ref="A30:A35"/>
    <mergeCell ref="B30:B35"/>
    <mergeCell ref="C30:C35"/>
    <mergeCell ref="D30:D35"/>
    <mergeCell ref="E30:E35"/>
    <mergeCell ref="F30:F35"/>
    <mergeCell ref="G30:G35"/>
    <mergeCell ref="H30:H35"/>
    <mergeCell ref="I30:I35"/>
    <mergeCell ref="A28:A29"/>
    <mergeCell ref="B28:B29"/>
    <mergeCell ref="C28:C29"/>
    <mergeCell ref="D28:D29"/>
    <mergeCell ref="E28:E29"/>
    <mergeCell ref="K22:K23"/>
    <mergeCell ref="L22:L23"/>
    <mergeCell ref="P22:P23"/>
    <mergeCell ref="Q22:Q24"/>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10.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I35" zoomScale="62" zoomScaleNormal="62" zoomScaleSheetLayoutView="39" zoomScalePageLayoutView="55" workbookViewId="0">
      <selection activeCell="R39" sqref="R39"/>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67" t="s">
        <v>304</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71" t="s">
        <v>34</v>
      </c>
      <c r="B3" s="665" t="s">
        <v>35</v>
      </c>
      <c r="C3" s="665" t="s">
        <v>29</v>
      </c>
      <c r="D3" s="665" t="s">
        <v>36</v>
      </c>
      <c r="E3" s="665" t="s">
        <v>37</v>
      </c>
      <c r="F3" s="673" t="s">
        <v>38</v>
      </c>
      <c r="G3" s="661" t="s">
        <v>10</v>
      </c>
      <c r="H3" s="663" t="s">
        <v>39</v>
      </c>
      <c r="I3" s="665" t="s">
        <v>40</v>
      </c>
      <c r="J3" s="665" t="s">
        <v>11</v>
      </c>
      <c r="K3" s="667" t="s">
        <v>17</v>
      </c>
      <c r="L3" s="669" t="s">
        <v>41</v>
      </c>
      <c r="M3" s="643" t="s">
        <v>42</v>
      </c>
      <c r="N3" s="644"/>
      <c r="O3" s="645"/>
      <c r="P3" s="646" t="s">
        <v>43</v>
      </c>
      <c r="Q3" s="648" t="s">
        <v>184</v>
      </c>
      <c r="R3" s="650" t="s">
        <v>44</v>
      </c>
    </row>
    <row r="4" spans="1:77" ht="164.25" customHeight="1" x14ac:dyDescent="0.25">
      <c r="A4" s="672"/>
      <c r="B4" s="666"/>
      <c r="C4" s="666"/>
      <c r="D4" s="632"/>
      <c r="E4" s="666"/>
      <c r="F4" s="674"/>
      <c r="G4" s="662"/>
      <c r="H4" s="664"/>
      <c r="I4" s="666"/>
      <c r="J4" s="666"/>
      <c r="K4" s="668"/>
      <c r="L4" s="670"/>
      <c r="M4" s="11" t="s">
        <v>45</v>
      </c>
      <c r="N4" s="12" t="s">
        <v>185</v>
      </c>
      <c r="O4" s="13" t="s">
        <v>46</v>
      </c>
      <c r="P4" s="647"/>
      <c r="Q4" s="649"/>
      <c r="R4" s="651"/>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188</v>
      </c>
      <c r="R5" s="252" t="s">
        <v>189</v>
      </c>
    </row>
    <row r="6" spans="1:77" ht="198" customHeight="1" x14ac:dyDescent="0.25">
      <c r="A6" s="652">
        <v>1</v>
      </c>
      <c r="B6" s="655" t="s">
        <v>19</v>
      </c>
      <c r="C6" s="657" t="s">
        <v>18</v>
      </c>
      <c r="D6" s="657" t="s">
        <v>63</v>
      </c>
      <c r="E6" s="658" t="s">
        <v>20</v>
      </c>
      <c r="F6" s="685" t="s">
        <v>64</v>
      </c>
      <c r="G6" s="688">
        <v>362375172.18000001</v>
      </c>
      <c r="H6" s="657" t="s">
        <v>19</v>
      </c>
      <c r="I6" s="657" t="s">
        <v>65</v>
      </c>
      <c r="J6" s="657" t="s">
        <v>66</v>
      </c>
      <c r="K6" s="691" t="s">
        <v>67</v>
      </c>
      <c r="L6" s="675">
        <v>101386743</v>
      </c>
      <c r="M6" s="675">
        <f>N6+O6</f>
        <v>1004341.5</v>
      </c>
      <c r="N6" s="22">
        <v>1004341.5</v>
      </c>
      <c r="O6" s="678">
        <v>0</v>
      </c>
      <c r="P6" s="681">
        <f>M6/L6</f>
        <v>9.9060436333377432E-3</v>
      </c>
      <c r="Q6" s="681">
        <f>M6/G6</f>
        <v>2.7715516324090788E-3</v>
      </c>
      <c r="R6" s="682" t="s">
        <v>353</v>
      </c>
      <c r="S6" s="23"/>
    </row>
    <row r="7" spans="1:77" ht="109.5" customHeight="1" x14ac:dyDescent="0.25">
      <c r="A7" s="653"/>
      <c r="B7" s="539"/>
      <c r="C7" s="523"/>
      <c r="D7" s="523"/>
      <c r="E7" s="659"/>
      <c r="F7" s="686"/>
      <c r="G7" s="689"/>
      <c r="H7" s="523"/>
      <c r="I7" s="523"/>
      <c r="J7" s="523"/>
      <c r="K7" s="548"/>
      <c r="L7" s="676"/>
      <c r="M7" s="676"/>
      <c r="N7" s="24" t="s">
        <v>68</v>
      </c>
      <c r="O7" s="679"/>
      <c r="P7" s="551"/>
      <c r="Q7" s="551"/>
      <c r="R7" s="683"/>
      <c r="S7" s="23"/>
    </row>
    <row r="8" spans="1:77" ht="218.25" customHeight="1" x14ac:dyDescent="0.25">
      <c r="A8" s="654"/>
      <c r="B8" s="656"/>
      <c r="C8" s="568"/>
      <c r="D8" s="568"/>
      <c r="E8" s="660"/>
      <c r="F8" s="687"/>
      <c r="G8" s="690"/>
      <c r="H8" s="568"/>
      <c r="I8" s="568"/>
      <c r="J8" s="568"/>
      <c r="K8" s="549"/>
      <c r="L8" s="677"/>
      <c r="M8" s="677"/>
      <c r="N8" s="25">
        <v>5641832.5</v>
      </c>
      <c r="O8" s="680"/>
      <c r="P8" s="552"/>
      <c r="Q8" s="551"/>
      <c r="R8" s="684"/>
      <c r="S8" s="23"/>
    </row>
    <row r="9" spans="1:77" ht="51" customHeight="1" x14ac:dyDescent="0.25">
      <c r="A9" s="702">
        <v>2</v>
      </c>
      <c r="B9" s="697" t="s">
        <v>19</v>
      </c>
      <c r="C9" s="697" t="s">
        <v>69</v>
      </c>
      <c r="D9" s="697" t="s">
        <v>63</v>
      </c>
      <c r="E9" s="697" t="s">
        <v>70</v>
      </c>
      <c r="F9" s="697" t="s">
        <v>64</v>
      </c>
      <c r="G9" s="696">
        <v>462724796.58999997</v>
      </c>
      <c r="H9" s="697" t="s">
        <v>19</v>
      </c>
      <c r="I9" s="697" t="s">
        <v>71</v>
      </c>
      <c r="J9" s="697" t="s">
        <v>66</v>
      </c>
      <c r="K9" s="698" t="s">
        <v>72</v>
      </c>
      <c r="L9" s="701">
        <v>13225052</v>
      </c>
      <c r="M9" s="701">
        <f>N9+O9</f>
        <v>96798.25</v>
      </c>
      <c r="N9" s="28">
        <v>96798.25</v>
      </c>
      <c r="O9" s="704">
        <v>0</v>
      </c>
      <c r="P9" s="550">
        <f>M9/L9</f>
        <v>7.3193095951531988E-3</v>
      </c>
      <c r="Q9" s="550">
        <f>M9/G9</f>
        <v>2.0919183651566583E-4</v>
      </c>
      <c r="R9" s="692" t="s">
        <v>357</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53"/>
      <c r="B10" s="697"/>
      <c r="C10" s="697"/>
      <c r="D10" s="697"/>
      <c r="E10" s="697"/>
      <c r="F10" s="697"/>
      <c r="G10" s="696"/>
      <c r="H10" s="697"/>
      <c r="I10" s="697"/>
      <c r="J10" s="697"/>
      <c r="K10" s="699"/>
      <c r="L10" s="676"/>
      <c r="M10" s="676"/>
      <c r="N10" s="30" t="s">
        <v>73</v>
      </c>
      <c r="O10" s="705"/>
      <c r="P10" s="551"/>
      <c r="Q10" s="551"/>
      <c r="R10" s="683"/>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4"/>
      <c r="B11" s="697"/>
      <c r="C11" s="697"/>
      <c r="D11" s="697"/>
      <c r="E11" s="697"/>
      <c r="F11" s="697"/>
      <c r="G11" s="696"/>
      <c r="H11" s="697"/>
      <c r="I11" s="697"/>
      <c r="J11" s="697"/>
      <c r="K11" s="700"/>
      <c r="L11" s="677"/>
      <c r="M11" s="677"/>
      <c r="N11" s="31">
        <v>290394.75</v>
      </c>
      <c r="O11" s="706"/>
      <c r="P11" s="552"/>
      <c r="Q11" s="552"/>
      <c r="R11" s="684"/>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93">
        <v>3</v>
      </c>
      <c r="B12" s="522" t="s">
        <v>21</v>
      </c>
      <c r="C12" s="522" t="s">
        <v>22</v>
      </c>
      <c r="D12" s="522" t="s">
        <v>74</v>
      </c>
      <c r="E12" s="522" t="s">
        <v>23</v>
      </c>
      <c r="F12" s="522" t="s">
        <v>64</v>
      </c>
      <c r="G12" s="703">
        <v>400418989.25999999</v>
      </c>
      <c r="H12" s="522" t="s">
        <v>75</v>
      </c>
      <c r="I12" s="522" t="s">
        <v>76</v>
      </c>
      <c r="J12" s="522" t="s">
        <v>66</v>
      </c>
      <c r="K12" s="547" t="s">
        <v>77</v>
      </c>
      <c r="L12" s="701">
        <v>178471075</v>
      </c>
      <c r="M12" s="701">
        <f>N12+O12</f>
        <v>11053466</v>
      </c>
      <c r="N12" s="32">
        <v>11053466</v>
      </c>
      <c r="O12" s="704">
        <v>0</v>
      </c>
      <c r="P12" s="550">
        <f>M12/L12</f>
        <v>6.1934215390365074E-2</v>
      </c>
      <c r="Q12" s="550">
        <f>(M12+M15+M16)/G12</f>
        <v>0.1545071279320076</v>
      </c>
      <c r="R12" s="707" t="s">
        <v>378</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94"/>
      <c r="B13" s="523"/>
      <c r="C13" s="523"/>
      <c r="D13" s="523"/>
      <c r="E13" s="523"/>
      <c r="F13" s="523"/>
      <c r="G13" s="689"/>
      <c r="H13" s="523"/>
      <c r="I13" s="523"/>
      <c r="J13" s="523"/>
      <c r="K13" s="548"/>
      <c r="L13" s="676"/>
      <c r="M13" s="676"/>
      <c r="N13" s="33" t="s">
        <v>78</v>
      </c>
      <c r="O13" s="705"/>
      <c r="P13" s="551"/>
      <c r="Q13" s="551"/>
      <c r="R13" s="708"/>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94"/>
      <c r="B14" s="523"/>
      <c r="C14" s="523"/>
      <c r="D14" s="523"/>
      <c r="E14" s="523"/>
      <c r="F14" s="523"/>
      <c r="G14" s="689"/>
      <c r="H14" s="523"/>
      <c r="I14" s="523"/>
      <c r="J14" s="523"/>
      <c r="K14" s="549"/>
      <c r="L14" s="677"/>
      <c r="M14" s="677"/>
      <c r="N14" s="34">
        <v>33160392</v>
      </c>
      <c r="O14" s="706"/>
      <c r="P14" s="552"/>
      <c r="Q14" s="551"/>
      <c r="R14" s="708"/>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94"/>
      <c r="B15" s="523"/>
      <c r="C15" s="523"/>
      <c r="D15" s="523"/>
      <c r="E15" s="523"/>
      <c r="F15" s="523"/>
      <c r="G15" s="689"/>
      <c r="H15" s="523"/>
      <c r="I15" s="523"/>
      <c r="J15" s="133" t="s">
        <v>13</v>
      </c>
      <c r="K15" s="432" t="s">
        <v>331</v>
      </c>
      <c r="L15" s="302">
        <v>40518449.969999999</v>
      </c>
      <c r="M15" s="253">
        <f t="shared" ref="M15:M22" si="0">N15+O15</f>
        <v>39887710.969999999</v>
      </c>
      <c r="N15" s="35">
        <v>39887710.969999999</v>
      </c>
      <c r="O15" s="36">
        <v>0</v>
      </c>
      <c r="P15" s="137">
        <f t="shared" ref="P15:P21" si="1">M15/L15</f>
        <v>0.98443328902100147</v>
      </c>
      <c r="Q15" s="551"/>
      <c r="R15" s="1" t="s">
        <v>326</v>
      </c>
      <c r="S15" s="23"/>
    </row>
    <row r="16" spans="1:77" s="29" customFormat="1" ht="119.45" customHeight="1" x14ac:dyDescent="0.25">
      <c r="A16" s="694"/>
      <c r="B16" s="523"/>
      <c r="C16" s="523"/>
      <c r="D16" s="523"/>
      <c r="E16" s="523"/>
      <c r="F16" s="523"/>
      <c r="G16" s="689"/>
      <c r="H16" s="523"/>
      <c r="I16" s="523"/>
      <c r="J16" s="522" t="s">
        <v>66</v>
      </c>
      <c r="K16" s="547" t="s">
        <v>79</v>
      </c>
      <c r="L16" s="709">
        <v>10926411.029999999</v>
      </c>
      <c r="M16" s="633">
        <f>N16+N17+N18+O18</f>
        <v>10926411.030000001</v>
      </c>
      <c r="N16" s="37">
        <v>823671</v>
      </c>
      <c r="O16" s="254">
        <v>0</v>
      </c>
      <c r="P16" s="550">
        <f t="shared" si="1"/>
        <v>1.0000000000000002</v>
      </c>
      <c r="Q16" s="551"/>
      <c r="R16" s="707" t="s">
        <v>262</v>
      </c>
      <c r="S16" s="23"/>
    </row>
    <row r="17" spans="1:77" s="29" customFormat="1" ht="148.9" customHeight="1" x14ac:dyDescent="0.25">
      <c r="A17" s="694"/>
      <c r="B17" s="523"/>
      <c r="C17" s="523"/>
      <c r="D17" s="523"/>
      <c r="E17" s="523"/>
      <c r="F17" s="523"/>
      <c r="G17" s="689"/>
      <c r="H17" s="523"/>
      <c r="I17" s="523"/>
      <c r="J17" s="523"/>
      <c r="K17" s="548"/>
      <c r="L17" s="710"/>
      <c r="M17" s="712"/>
      <c r="N17" s="37">
        <v>5878388</v>
      </c>
      <c r="O17" s="255">
        <v>0</v>
      </c>
      <c r="P17" s="551"/>
      <c r="Q17" s="551"/>
      <c r="R17" s="708"/>
      <c r="S17" s="23"/>
    </row>
    <row r="18" spans="1:77" s="29" customFormat="1" ht="180.6" customHeight="1" x14ac:dyDescent="0.25">
      <c r="A18" s="695"/>
      <c r="B18" s="568"/>
      <c r="C18" s="568"/>
      <c r="D18" s="568"/>
      <c r="E18" s="568"/>
      <c r="F18" s="568"/>
      <c r="G18" s="690"/>
      <c r="H18" s="568"/>
      <c r="I18" s="568"/>
      <c r="J18" s="568"/>
      <c r="K18" s="549"/>
      <c r="L18" s="711"/>
      <c r="M18" s="634"/>
      <c r="N18" s="37">
        <v>0</v>
      </c>
      <c r="O18" s="255">
        <v>4224352.03</v>
      </c>
      <c r="P18" s="552"/>
      <c r="Q18" s="551"/>
      <c r="R18" s="713"/>
      <c r="S18" s="23"/>
    </row>
    <row r="19" spans="1:77" ht="308.25" customHeight="1" x14ac:dyDescent="0.25">
      <c r="A19" s="693">
        <v>4</v>
      </c>
      <c r="B19" s="522" t="s">
        <v>80</v>
      </c>
      <c r="C19" s="522" t="s">
        <v>81</v>
      </c>
      <c r="D19" s="522" t="s">
        <v>74</v>
      </c>
      <c r="E19" s="723" t="s">
        <v>82</v>
      </c>
      <c r="F19" s="720" t="s">
        <v>64</v>
      </c>
      <c r="G19" s="703">
        <v>433013258.18000001</v>
      </c>
      <c r="H19" s="737" t="s">
        <v>75</v>
      </c>
      <c r="I19" s="739" t="s">
        <v>83</v>
      </c>
      <c r="J19" s="157" t="s">
        <v>66</v>
      </c>
      <c r="K19" s="157" t="s">
        <v>84</v>
      </c>
      <c r="L19" s="38">
        <v>354887803</v>
      </c>
      <c r="M19" s="253">
        <f t="shared" si="0"/>
        <v>88721951</v>
      </c>
      <c r="N19" s="40">
        <v>88721951</v>
      </c>
      <c r="O19" s="256">
        <v>0</v>
      </c>
      <c r="P19" s="145">
        <f t="shared" si="1"/>
        <v>0.250000000704448</v>
      </c>
      <c r="Q19" s="550">
        <f>(M19+M20)/G19</f>
        <v>0.20558712537848972</v>
      </c>
      <c r="R19" s="433" t="s">
        <v>85</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409.5" x14ac:dyDescent="0.25">
      <c r="A20" s="695"/>
      <c r="B20" s="568"/>
      <c r="C20" s="568"/>
      <c r="D20" s="632"/>
      <c r="E20" s="660"/>
      <c r="F20" s="722"/>
      <c r="G20" s="690"/>
      <c r="H20" s="738"/>
      <c r="I20" s="740"/>
      <c r="J20" s="133" t="s">
        <v>16</v>
      </c>
      <c r="K20" s="157" t="s">
        <v>86</v>
      </c>
      <c r="L20" s="38">
        <v>300000</v>
      </c>
      <c r="M20" s="253">
        <f t="shared" si="0"/>
        <v>300000</v>
      </c>
      <c r="N20" s="41">
        <v>300000</v>
      </c>
      <c r="O20" s="256">
        <v>0</v>
      </c>
      <c r="P20" s="145">
        <f t="shared" si="1"/>
        <v>1</v>
      </c>
      <c r="Q20" s="552"/>
      <c r="R20" s="446" t="s">
        <v>365</v>
      </c>
      <c r="S20" s="23"/>
    </row>
    <row r="21" spans="1:77" ht="270" x14ac:dyDescent="0.25">
      <c r="A21" s="702">
        <v>5</v>
      </c>
      <c r="B21" s="714" t="s">
        <v>19</v>
      </c>
      <c r="C21" s="522" t="s">
        <v>87</v>
      </c>
      <c r="D21" s="522" t="s">
        <v>63</v>
      </c>
      <c r="E21" s="717" t="s">
        <v>88</v>
      </c>
      <c r="F21" s="720" t="s">
        <v>25</v>
      </c>
      <c r="G21" s="724">
        <v>383980487.01999998</v>
      </c>
      <c r="H21" s="727" t="s">
        <v>19</v>
      </c>
      <c r="I21" s="730" t="s">
        <v>89</v>
      </c>
      <c r="J21" s="157" t="s">
        <v>13</v>
      </c>
      <c r="K21" s="157" t="s">
        <v>90</v>
      </c>
      <c r="L21" s="38">
        <v>31074718.09</v>
      </c>
      <c r="M21" s="253">
        <f t="shared" si="0"/>
        <v>31074718.09</v>
      </c>
      <c r="N21" s="41">
        <v>31074718.09</v>
      </c>
      <c r="O21" s="256">
        <v>0</v>
      </c>
      <c r="P21" s="145">
        <f t="shared" si="1"/>
        <v>1</v>
      </c>
      <c r="Q21" s="550">
        <f>(M21+M22+M23+M24+M25)/G21</f>
        <v>8.2025185223434285E-2</v>
      </c>
      <c r="R21" s="1" t="s">
        <v>91</v>
      </c>
      <c r="S21" s="23"/>
    </row>
    <row r="22" spans="1:77" ht="90" x14ac:dyDescent="0.25">
      <c r="A22" s="653"/>
      <c r="B22" s="715"/>
      <c r="C22" s="523"/>
      <c r="D22" s="523"/>
      <c r="E22" s="718"/>
      <c r="F22" s="721"/>
      <c r="G22" s="725"/>
      <c r="H22" s="728"/>
      <c r="I22" s="731"/>
      <c r="J22" s="133" t="s">
        <v>66</v>
      </c>
      <c r="K22" s="157" t="s">
        <v>92</v>
      </c>
      <c r="L22" s="38">
        <v>24838.28</v>
      </c>
      <c r="M22" s="253">
        <f t="shared" si="0"/>
        <v>24838.28</v>
      </c>
      <c r="N22" s="27">
        <v>0</v>
      </c>
      <c r="O22" s="256">
        <v>24838.28</v>
      </c>
      <c r="P22" s="145"/>
      <c r="Q22" s="551"/>
      <c r="R22" s="257" t="s">
        <v>93</v>
      </c>
      <c r="S22" s="23"/>
    </row>
    <row r="23" spans="1:77" ht="103.5" customHeight="1" x14ac:dyDescent="0.25">
      <c r="A23" s="653"/>
      <c r="B23" s="715"/>
      <c r="C23" s="523"/>
      <c r="D23" s="615"/>
      <c r="E23" s="718"/>
      <c r="F23" s="721"/>
      <c r="G23" s="725"/>
      <c r="H23" s="728"/>
      <c r="I23" s="731"/>
      <c r="J23" s="133" t="s">
        <v>66</v>
      </c>
      <c r="K23" s="157" t="s">
        <v>94</v>
      </c>
      <c r="L23" s="38">
        <v>89232.79</v>
      </c>
      <c r="M23" s="253">
        <v>89233</v>
      </c>
      <c r="N23" s="733">
        <v>393223</v>
      </c>
      <c r="O23" s="256">
        <v>0</v>
      </c>
      <c r="P23" s="145">
        <f t="shared" ref="P23:P36" si="2">M23/L23</f>
        <v>1.0000023533949796</v>
      </c>
      <c r="Q23" s="551"/>
      <c r="R23" s="736" t="s">
        <v>95</v>
      </c>
      <c r="S23" s="23"/>
    </row>
    <row r="24" spans="1:77" ht="137.25" customHeight="1" x14ac:dyDescent="0.25">
      <c r="A24" s="653"/>
      <c r="B24" s="715"/>
      <c r="C24" s="523"/>
      <c r="D24" s="615"/>
      <c r="E24" s="718"/>
      <c r="F24" s="721"/>
      <c r="G24" s="725"/>
      <c r="H24" s="728"/>
      <c r="I24" s="731"/>
      <c r="J24" s="133" t="s">
        <v>66</v>
      </c>
      <c r="K24" s="157" t="s">
        <v>96</v>
      </c>
      <c r="L24" s="38">
        <v>303989.96000000002</v>
      </c>
      <c r="M24" s="253">
        <v>303990</v>
      </c>
      <c r="N24" s="734"/>
      <c r="O24" s="256">
        <v>0</v>
      </c>
      <c r="P24" s="145">
        <f t="shared" si="2"/>
        <v>1.0000001315832929</v>
      </c>
      <c r="Q24" s="551"/>
      <c r="R24" s="684"/>
      <c r="S24" s="23"/>
    </row>
    <row r="25" spans="1:77" ht="75" x14ac:dyDescent="0.25">
      <c r="A25" s="654"/>
      <c r="B25" s="716"/>
      <c r="C25" s="568"/>
      <c r="D25" s="632"/>
      <c r="E25" s="719"/>
      <c r="F25" s="722"/>
      <c r="G25" s="726"/>
      <c r="H25" s="729"/>
      <c r="I25" s="732"/>
      <c r="J25" s="133" t="s">
        <v>66</v>
      </c>
      <c r="K25" s="157" t="s">
        <v>97</v>
      </c>
      <c r="L25" s="38">
        <v>3291.2</v>
      </c>
      <c r="M25" s="253">
        <f t="shared" ref="M25:M31" si="3">N25+O25</f>
        <v>3291.2</v>
      </c>
      <c r="N25" s="27">
        <v>0</v>
      </c>
      <c r="O25" s="256">
        <v>3291.2</v>
      </c>
      <c r="P25" s="145">
        <f t="shared" si="2"/>
        <v>1</v>
      </c>
      <c r="Q25" s="552"/>
      <c r="R25" s="257" t="s">
        <v>98</v>
      </c>
      <c r="S25" s="23"/>
    </row>
    <row r="26" spans="1:77" ht="360" x14ac:dyDescent="0.25">
      <c r="A26" s="702">
        <v>6</v>
      </c>
      <c r="B26" s="735" t="s">
        <v>19</v>
      </c>
      <c r="C26" s="522" t="s">
        <v>31</v>
      </c>
      <c r="D26" s="522" t="s">
        <v>63</v>
      </c>
      <c r="E26" s="522" t="s">
        <v>32</v>
      </c>
      <c r="F26" s="522" t="s">
        <v>99</v>
      </c>
      <c r="G26" s="724">
        <v>77718036.650000006</v>
      </c>
      <c r="H26" s="522" t="s">
        <v>19</v>
      </c>
      <c r="I26" s="522" t="s">
        <v>89</v>
      </c>
      <c r="J26" s="151" t="s">
        <v>13</v>
      </c>
      <c r="K26" s="258" t="s">
        <v>100</v>
      </c>
      <c r="L26" s="259">
        <v>19504849.310000002</v>
      </c>
      <c r="M26" s="260">
        <f t="shared" si="3"/>
        <v>16163365.609999999</v>
      </c>
      <c r="N26" s="261">
        <v>16163365.609999999</v>
      </c>
      <c r="O26" s="262">
        <v>0</v>
      </c>
      <c r="P26" s="145">
        <f t="shared" si="2"/>
        <v>0.8286844647250442</v>
      </c>
      <c r="Q26" s="550">
        <f>(M26+M27)/G26</f>
        <v>0.20845888944622482</v>
      </c>
      <c r="R26" s="263" t="s">
        <v>320</v>
      </c>
      <c r="S26" s="23"/>
      <c r="T26" s="23"/>
    </row>
    <row r="27" spans="1:77" ht="172.9" customHeight="1" x14ac:dyDescent="0.25">
      <c r="A27" s="654"/>
      <c r="B27" s="656"/>
      <c r="C27" s="568"/>
      <c r="D27" s="568"/>
      <c r="E27" s="568"/>
      <c r="F27" s="568"/>
      <c r="G27" s="726"/>
      <c r="H27" s="568"/>
      <c r="I27" s="568"/>
      <c r="J27" s="264" t="s">
        <v>66</v>
      </c>
      <c r="K27" s="157" t="s">
        <v>101</v>
      </c>
      <c r="L27" s="38">
        <v>44293.75</v>
      </c>
      <c r="M27" s="253">
        <f t="shared" si="3"/>
        <v>37650</v>
      </c>
      <c r="N27" s="40">
        <v>37650</v>
      </c>
      <c r="O27" s="256">
        <v>0</v>
      </c>
      <c r="P27" s="145">
        <f t="shared" si="2"/>
        <v>0.85000705517144071</v>
      </c>
      <c r="Q27" s="552"/>
      <c r="R27" s="257" t="s">
        <v>102</v>
      </c>
      <c r="S27" s="23"/>
    </row>
    <row r="28" spans="1:77" ht="285" x14ac:dyDescent="0.25">
      <c r="A28" s="702">
        <v>7</v>
      </c>
      <c r="B28" s="735" t="s">
        <v>19</v>
      </c>
      <c r="C28" s="522" t="s">
        <v>33</v>
      </c>
      <c r="D28" s="522" t="s">
        <v>63</v>
      </c>
      <c r="E28" s="522" t="s">
        <v>32</v>
      </c>
      <c r="F28" s="522" t="s">
        <v>25</v>
      </c>
      <c r="G28" s="724">
        <v>429420138.85000002</v>
      </c>
      <c r="H28" s="522" t="s">
        <v>19</v>
      </c>
      <c r="I28" s="522" t="s">
        <v>89</v>
      </c>
      <c r="J28" s="251" t="s">
        <v>13</v>
      </c>
      <c r="K28" s="265" t="s">
        <v>103</v>
      </c>
      <c r="L28" s="99">
        <v>35285573.330000006</v>
      </c>
      <c r="M28" s="253">
        <f t="shared" si="3"/>
        <v>35285573.329999998</v>
      </c>
      <c r="N28" s="41">
        <v>35285573.329999998</v>
      </c>
      <c r="O28" s="144">
        <v>0</v>
      </c>
      <c r="P28" s="166">
        <f>M28/L28</f>
        <v>0.99999999999999978</v>
      </c>
      <c r="Q28" s="550">
        <f>(M28+M29)/G28</f>
        <v>8.2957097506886054E-2</v>
      </c>
      <c r="R28" s="1" t="s">
        <v>104</v>
      </c>
      <c r="S28" s="23"/>
    </row>
    <row r="29" spans="1:77" ht="165" x14ac:dyDescent="0.25">
      <c r="A29" s="654"/>
      <c r="B29" s="656"/>
      <c r="C29" s="568"/>
      <c r="D29" s="568"/>
      <c r="E29" s="568"/>
      <c r="F29" s="568"/>
      <c r="G29" s="726"/>
      <c r="H29" s="568"/>
      <c r="I29" s="568"/>
      <c r="J29" s="264" t="s">
        <v>66</v>
      </c>
      <c r="K29" s="157" t="s">
        <v>96</v>
      </c>
      <c r="L29" s="38">
        <v>397500</v>
      </c>
      <c r="M29" s="253">
        <f t="shared" si="3"/>
        <v>337875</v>
      </c>
      <c r="N29" s="40">
        <v>337875</v>
      </c>
      <c r="O29" s="256">
        <v>0</v>
      </c>
      <c r="P29" s="145">
        <f t="shared" si="2"/>
        <v>0.85</v>
      </c>
      <c r="Q29" s="552"/>
      <c r="R29" s="257" t="s">
        <v>105</v>
      </c>
      <c r="S29" s="23"/>
    </row>
    <row r="30" spans="1:77" ht="315" x14ac:dyDescent="0.25">
      <c r="A30" s="693">
        <v>9</v>
      </c>
      <c r="B30" s="522" t="s">
        <v>12</v>
      </c>
      <c r="C30" s="522" t="s">
        <v>24</v>
      </c>
      <c r="D30" s="522" t="s">
        <v>106</v>
      </c>
      <c r="E30" s="522" t="s">
        <v>107</v>
      </c>
      <c r="F30" s="522" t="s">
        <v>25</v>
      </c>
      <c r="G30" s="703">
        <v>121876492.78</v>
      </c>
      <c r="H30" s="522" t="s">
        <v>12</v>
      </c>
      <c r="I30" s="522" t="s">
        <v>108</v>
      </c>
      <c r="J30" s="133" t="s">
        <v>13</v>
      </c>
      <c r="K30" s="26" t="s">
        <v>327</v>
      </c>
      <c r="L30" s="38">
        <v>8920521.7899999991</v>
      </c>
      <c r="M30" s="253">
        <f t="shared" si="3"/>
        <v>8920521.7899999991</v>
      </c>
      <c r="N30" s="39">
        <v>8920521.7899999991</v>
      </c>
      <c r="O30" s="256">
        <v>0</v>
      </c>
      <c r="P30" s="145">
        <f t="shared" si="2"/>
        <v>1</v>
      </c>
      <c r="Q30" s="550">
        <f>(M30+M31)/G30</f>
        <v>0.10531348496521775</v>
      </c>
      <c r="R30" s="1" t="s">
        <v>376</v>
      </c>
      <c r="S30" s="23"/>
    </row>
    <row r="31" spans="1:77" ht="285" x14ac:dyDescent="0.25">
      <c r="A31" s="695"/>
      <c r="B31" s="568"/>
      <c r="C31" s="568"/>
      <c r="D31" s="568"/>
      <c r="E31" s="568"/>
      <c r="F31" s="568"/>
      <c r="G31" s="690"/>
      <c r="H31" s="568"/>
      <c r="I31" s="568"/>
      <c r="J31" s="264" t="s">
        <v>66</v>
      </c>
      <c r="K31" s="157" t="s">
        <v>109</v>
      </c>
      <c r="L31" s="134">
        <v>7905397.8399999999</v>
      </c>
      <c r="M31" s="253">
        <f t="shared" si="3"/>
        <v>3914716.4</v>
      </c>
      <c r="N31" s="42">
        <v>3914716.4</v>
      </c>
      <c r="O31" s="256">
        <v>0</v>
      </c>
      <c r="P31" s="145">
        <f t="shared" si="2"/>
        <v>0.49519536894047067</v>
      </c>
      <c r="Q31" s="551"/>
      <c r="R31" s="257" t="s">
        <v>110</v>
      </c>
      <c r="S31" s="23"/>
    </row>
    <row r="32" spans="1:77" ht="409.5" x14ac:dyDescent="0.25">
      <c r="A32" s="693">
        <v>11</v>
      </c>
      <c r="B32" s="522" t="s">
        <v>111</v>
      </c>
      <c r="C32" s="522" t="s">
        <v>112</v>
      </c>
      <c r="D32" s="522" t="s">
        <v>74</v>
      </c>
      <c r="E32" s="717" t="s">
        <v>113</v>
      </c>
      <c r="F32" s="720" t="s">
        <v>25</v>
      </c>
      <c r="G32" s="724">
        <v>50983386.560000002</v>
      </c>
      <c r="H32" s="727" t="s">
        <v>75</v>
      </c>
      <c r="I32" s="749" t="s">
        <v>114</v>
      </c>
      <c r="J32" s="157" t="s">
        <v>13</v>
      </c>
      <c r="K32" s="430" t="s">
        <v>328</v>
      </c>
      <c r="L32" s="43">
        <v>9849777.9000000004</v>
      </c>
      <c r="M32" s="266">
        <f>N32+O32</f>
        <v>2351606.38</v>
      </c>
      <c r="N32" s="39">
        <v>2351606.38</v>
      </c>
      <c r="O32" s="45">
        <v>0</v>
      </c>
      <c r="P32" s="145">
        <f t="shared" si="2"/>
        <v>0.23874714779101769</v>
      </c>
      <c r="Q32" s="550">
        <f>(M32+M33+M34+M35)/G32</f>
        <v>0.19532104577401377</v>
      </c>
      <c r="R32" s="447" t="s">
        <v>371</v>
      </c>
      <c r="S32" s="23"/>
    </row>
    <row r="33" spans="1:19" ht="124.5" customHeight="1" x14ac:dyDescent="0.25">
      <c r="A33" s="694"/>
      <c r="B33" s="523"/>
      <c r="C33" s="523"/>
      <c r="D33" s="615"/>
      <c r="E33" s="747"/>
      <c r="F33" s="721"/>
      <c r="G33" s="725"/>
      <c r="H33" s="728"/>
      <c r="I33" s="750"/>
      <c r="J33" s="133" t="s">
        <v>16</v>
      </c>
      <c r="K33" s="157" t="s">
        <v>115</v>
      </c>
      <c r="L33" s="38">
        <v>1000</v>
      </c>
      <c r="M33" s="38">
        <v>1000</v>
      </c>
      <c r="N33" s="46">
        <v>1000</v>
      </c>
      <c r="O33" s="44">
        <v>0</v>
      </c>
      <c r="P33" s="145">
        <f t="shared" si="2"/>
        <v>1</v>
      </c>
      <c r="Q33" s="551"/>
      <c r="R33" s="257" t="s">
        <v>116</v>
      </c>
      <c r="S33" s="23"/>
    </row>
    <row r="34" spans="1:19" ht="240" x14ac:dyDescent="0.25">
      <c r="A34" s="694"/>
      <c r="B34" s="523"/>
      <c r="C34" s="523"/>
      <c r="D34" s="615"/>
      <c r="E34" s="747"/>
      <c r="F34" s="721"/>
      <c r="G34" s="725"/>
      <c r="H34" s="728"/>
      <c r="I34" s="750"/>
      <c r="J34" s="133" t="s">
        <v>66</v>
      </c>
      <c r="K34" s="430" t="s">
        <v>330</v>
      </c>
      <c r="L34" s="38">
        <v>6773775.2599999998</v>
      </c>
      <c r="M34" s="253">
        <f>N34+O34</f>
        <v>7605522</v>
      </c>
      <c r="N34" s="40">
        <v>7605522</v>
      </c>
      <c r="O34" s="256">
        <v>0</v>
      </c>
      <c r="P34" s="145">
        <f t="shared" si="2"/>
        <v>1.1227892435273974</v>
      </c>
      <c r="Q34" s="551"/>
      <c r="R34" s="431" t="s">
        <v>329</v>
      </c>
      <c r="S34" s="23"/>
    </row>
    <row r="35" spans="1:19" ht="60" x14ac:dyDescent="0.25">
      <c r="A35" s="695"/>
      <c r="B35" s="568"/>
      <c r="C35" s="568"/>
      <c r="D35" s="632"/>
      <c r="E35" s="748"/>
      <c r="F35" s="722"/>
      <c r="G35" s="726"/>
      <c r="H35" s="729"/>
      <c r="I35" s="751"/>
      <c r="J35" s="264" t="s">
        <v>117</v>
      </c>
      <c r="K35" s="157" t="s">
        <v>118</v>
      </c>
      <c r="L35" s="38">
        <v>0</v>
      </c>
      <c r="M35" s="253">
        <f>N35+O35</f>
        <v>0</v>
      </c>
      <c r="N35" s="27">
        <v>0</v>
      </c>
      <c r="O35" s="256">
        <v>0</v>
      </c>
      <c r="P35" s="145">
        <v>0</v>
      </c>
      <c r="Q35" s="552"/>
      <c r="R35" s="47" t="s">
        <v>119</v>
      </c>
      <c r="S35" s="23"/>
    </row>
    <row r="36" spans="1:19" ht="150" x14ac:dyDescent="0.25">
      <c r="A36" s="267">
        <v>13</v>
      </c>
      <c r="B36" s="268" t="s">
        <v>19</v>
      </c>
      <c r="C36" s="268" t="s">
        <v>26</v>
      </c>
      <c r="D36" s="268" t="s">
        <v>63</v>
      </c>
      <c r="E36" s="163" t="s">
        <v>120</v>
      </c>
      <c r="F36" s="163" t="s">
        <v>25</v>
      </c>
      <c r="G36" s="122">
        <v>75726679.859999999</v>
      </c>
      <c r="H36" s="122" t="s">
        <v>19</v>
      </c>
      <c r="I36" s="2" t="s">
        <v>121</v>
      </c>
      <c r="J36" s="133" t="s">
        <v>66</v>
      </c>
      <c r="K36" s="157" t="s">
        <v>122</v>
      </c>
      <c r="L36" s="143">
        <v>259239.57</v>
      </c>
      <c r="M36" s="269">
        <f>N36+O36</f>
        <v>259240</v>
      </c>
      <c r="N36" s="37">
        <v>259240</v>
      </c>
      <c r="O36" s="270">
        <v>0</v>
      </c>
      <c r="P36" s="145">
        <f t="shared" si="2"/>
        <v>1.0000016586973972</v>
      </c>
      <c r="Q36" s="137">
        <f>M36/G36</f>
        <v>3.4233641363819326E-3</v>
      </c>
      <c r="R36" s="257" t="s">
        <v>123</v>
      </c>
      <c r="S36" s="23"/>
    </row>
    <row r="37" spans="1:19" ht="150" x14ac:dyDescent="0.25">
      <c r="A37" s="267">
        <v>14</v>
      </c>
      <c r="B37" s="268" t="s">
        <v>19</v>
      </c>
      <c r="C37" s="268" t="s">
        <v>124</v>
      </c>
      <c r="D37" s="268" t="s">
        <v>63</v>
      </c>
      <c r="E37" s="163" t="s">
        <v>30</v>
      </c>
      <c r="F37" s="271" t="s">
        <v>25</v>
      </c>
      <c r="G37" s="122">
        <v>114144662.22</v>
      </c>
      <c r="H37" s="122" t="s">
        <v>19</v>
      </c>
      <c r="I37" s="2" t="s">
        <v>89</v>
      </c>
      <c r="J37" s="368" t="s">
        <v>66</v>
      </c>
      <c r="K37" s="272" t="s">
        <v>125</v>
      </c>
      <c r="L37" s="48">
        <v>186679.77</v>
      </c>
      <c r="M37" s="253">
        <f t="shared" ref="M37:M38" si="4">N37+O37</f>
        <v>195663</v>
      </c>
      <c r="N37" s="49">
        <v>195663</v>
      </c>
      <c r="O37" s="266">
        <v>0</v>
      </c>
      <c r="P37" s="137">
        <f>M37/L37</f>
        <v>1.0481210685014237</v>
      </c>
      <c r="Q37" s="137">
        <f>M37/G37</f>
        <v>1.7141668843251145E-3</v>
      </c>
      <c r="R37" s="257" t="s">
        <v>126</v>
      </c>
      <c r="S37" s="23"/>
    </row>
    <row r="38" spans="1:19" ht="135" x14ac:dyDescent="0.25">
      <c r="A38" s="267">
        <v>15</v>
      </c>
      <c r="B38" s="268" t="s">
        <v>19</v>
      </c>
      <c r="C38" s="268" t="s">
        <v>27</v>
      </c>
      <c r="D38" s="268" t="s">
        <v>63</v>
      </c>
      <c r="E38" s="163" t="s">
        <v>30</v>
      </c>
      <c r="F38" s="271" t="s">
        <v>25</v>
      </c>
      <c r="G38" s="122">
        <v>97275841.819999993</v>
      </c>
      <c r="H38" s="122" t="s">
        <v>19</v>
      </c>
      <c r="I38" s="2" t="s">
        <v>89</v>
      </c>
      <c r="J38" s="264" t="s">
        <v>66</v>
      </c>
      <c r="K38" s="273" t="s">
        <v>127</v>
      </c>
      <c r="L38" s="274">
        <v>910378.05</v>
      </c>
      <c r="M38" s="48">
        <f t="shared" si="4"/>
        <v>751433</v>
      </c>
      <c r="N38" s="275">
        <v>751433</v>
      </c>
      <c r="O38" s="276">
        <v>0</v>
      </c>
      <c r="P38" s="277">
        <v>1</v>
      </c>
      <c r="Q38" s="278">
        <f>M38/G38</f>
        <v>7.7247648125261942E-3</v>
      </c>
      <c r="R38" s="279" t="s">
        <v>128</v>
      </c>
      <c r="S38" s="23"/>
    </row>
    <row r="39" spans="1:19" ht="165" x14ac:dyDescent="0.25">
      <c r="A39" s="280">
        <v>16</v>
      </c>
      <c r="B39" s="281" t="s">
        <v>12</v>
      </c>
      <c r="C39" s="251" t="s">
        <v>28</v>
      </c>
      <c r="D39" s="251" t="s">
        <v>106</v>
      </c>
      <c r="E39" s="4" t="s">
        <v>129</v>
      </c>
      <c r="F39" s="282" t="s">
        <v>25</v>
      </c>
      <c r="G39" s="102">
        <v>112459975.41</v>
      </c>
      <c r="H39" s="102" t="s">
        <v>12</v>
      </c>
      <c r="I39" s="4" t="s">
        <v>114</v>
      </c>
      <c r="J39" s="251" t="s">
        <v>13</v>
      </c>
      <c r="K39" s="283" t="s">
        <v>144</v>
      </c>
      <c r="L39" s="43">
        <v>483531</v>
      </c>
      <c r="M39" s="43">
        <v>483531</v>
      </c>
      <c r="N39" s="284">
        <v>483531</v>
      </c>
      <c r="O39" s="285">
        <v>0</v>
      </c>
      <c r="P39" s="277">
        <v>1</v>
      </c>
      <c r="Q39" s="378">
        <f>M39/G39</f>
        <v>4.2995830137537465E-3</v>
      </c>
      <c r="R39" s="1" t="s">
        <v>366</v>
      </c>
      <c r="S39" s="23"/>
    </row>
    <row r="40" spans="1:19" ht="138.6" customHeight="1" x14ac:dyDescent="0.25">
      <c r="A40" s="702">
        <v>21</v>
      </c>
      <c r="B40" s="522" t="s">
        <v>15</v>
      </c>
      <c r="C40" s="741" t="s">
        <v>130</v>
      </c>
      <c r="D40" s="522" t="s">
        <v>74</v>
      </c>
      <c r="E40" s="717" t="s">
        <v>131</v>
      </c>
      <c r="F40" s="739" t="s">
        <v>25</v>
      </c>
      <c r="G40" s="724">
        <v>32817739.739999998</v>
      </c>
      <c r="H40" s="761" t="s">
        <v>132</v>
      </c>
      <c r="I40" s="730" t="s">
        <v>114</v>
      </c>
      <c r="J40" s="133" t="s">
        <v>133</v>
      </c>
      <c r="K40" s="265" t="s">
        <v>134</v>
      </c>
      <c r="L40" s="608">
        <v>638862.01</v>
      </c>
      <c r="M40" s="286">
        <v>229295</v>
      </c>
      <c r="N40" s="46">
        <v>229295</v>
      </c>
      <c r="O40" s="287">
        <v>0</v>
      </c>
      <c r="P40" s="550">
        <f>(M40+M41)/L40</f>
        <v>0.97487175673507342</v>
      </c>
      <c r="Q40" s="575">
        <f>M40/(G40+M41)</f>
        <v>6.9041357197779729E-3</v>
      </c>
      <c r="R40" s="743" t="s">
        <v>377</v>
      </c>
      <c r="S40" s="23"/>
    </row>
    <row r="41" spans="1:19" ht="231.75" customHeight="1" x14ac:dyDescent="0.25">
      <c r="A41" s="654"/>
      <c r="B41" s="568"/>
      <c r="C41" s="568"/>
      <c r="D41" s="568"/>
      <c r="E41" s="719"/>
      <c r="F41" s="742"/>
      <c r="G41" s="726"/>
      <c r="H41" s="762"/>
      <c r="I41" s="732"/>
      <c r="J41" s="133" t="s">
        <v>13</v>
      </c>
      <c r="K41" s="139" t="s">
        <v>135</v>
      </c>
      <c r="L41" s="609"/>
      <c r="M41" s="286">
        <f>N41</f>
        <v>393513.53</v>
      </c>
      <c r="N41" s="46">
        <v>393513.53</v>
      </c>
      <c r="O41" s="287">
        <v>0</v>
      </c>
      <c r="P41" s="552"/>
      <c r="Q41" s="576"/>
      <c r="R41" s="744"/>
      <c r="S41" s="23"/>
    </row>
    <row r="42" spans="1:19" ht="51.6" customHeight="1" x14ac:dyDescent="0.25">
      <c r="A42" s="752">
        <v>32</v>
      </c>
      <c r="B42" s="763" t="s">
        <v>14</v>
      </c>
      <c r="C42" s="763" t="s">
        <v>305</v>
      </c>
      <c r="D42" s="763" t="s">
        <v>106</v>
      </c>
      <c r="E42" s="763" t="s">
        <v>306</v>
      </c>
      <c r="F42" s="763" t="s">
        <v>257</v>
      </c>
      <c r="G42" s="765">
        <v>4146520.73</v>
      </c>
      <c r="H42" s="763" t="s">
        <v>14</v>
      </c>
      <c r="I42" s="763" t="s">
        <v>307</v>
      </c>
      <c r="J42" s="372" t="s">
        <v>259</v>
      </c>
      <c r="K42" s="763" t="s">
        <v>309</v>
      </c>
      <c r="L42" s="767">
        <v>740806.74</v>
      </c>
      <c r="M42" s="377">
        <f>N42+O42</f>
        <v>414621.75</v>
      </c>
      <c r="N42" s="393">
        <v>414621.75</v>
      </c>
      <c r="O42" s="375">
        <v>0</v>
      </c>
      <c r="P42" s="369">
        <v>0</v>
      </c>
      <c r="Q42" s="575">
        <f>(M42+M43)/G42</f>
        <v>0.17865743070817833</v>
      </c>
      <c r="R42" s="707" t="s">
        <v>321</v>
      </c>
      <c r="S42" s="23"/>
    </row>
    <row r="43" spans="1:19" ht="114" customHeight="1" thickBot="1" x14ac:dyDescent="0.3">
      <c r="A43" s="753"/>
      <c r="B43" s="764"/>
      <c r="C43" s="764"/>
      <c r="D43" s="764"/>
      <c r="E43" s="764"/>
      <c r="F43" s="764"/>
      <c r="G43" s="766"/>
      <c r="H43" s="764"/>
      <c r="I43" s="764"/>
      <c r="J43" s="373" t="s">
        <v>308</v>
      </c>
      <c r="K43" s="764"/>
      <c r="L43" s="768"/>
      <c r="M43" s="371">
        <f>N43+O43</f>
        <v>326184.99</v>
      </c>
      <c r="N43" s="374">
        <v>326184.99</v>
      </c>
      <c r="O43" s="376">
        <v>0</v>
      </c>
      <c r="P43" s="369">
        <v>0</v>
      </c>
      <c r="Q43" s="754"/>
      <c r="R43" s="708"/>
      <c r="S43" s="23"/>
    </row>
    <row r="44" spans="1:19" ht="28.5" customHeight="1" thickBot="1" x14ac:dyDescent="0.3">
      <c r="A44" s="379"/>
      <c r="B44" s="380" t="s">
        <v>0</v>
      </c>
      <c r="C44" s="381"/>
      <c r="D44" s="381"/>
      <c r="E44" s="382"/>
      <c r="F44" s="383"/>
      <c r="G44" s="384">
        <f>SUM(G6:G43)</f>
        <v>3159082177.8499999</v>
      </c>
      <c r="H44" s="385"/>
      <c r="I44" s="386"/>
      <c r="J44" s="386"/>
      <c r="K44" s="387"/>
      <c r="L44" s="388">
        <f>SUM(L6:L43)</f>
        <v>823113790.6400001</v>
      </c>
      <c r="M44" s="388">
        <f>SUM(M6:M43)</f>
        <v>261158062.09999999</v>
      </c>
      <c r="N44" s="389">
        <f>SUM(N6:N43)</f>
        <v>295998199.83999997</v>
      </c>
      <c r="O44" s="390">
        <f>SUM(O6:O43)</f>
        <v>4252481.5100000007</v>
      </c>
      <c r="P44" s="391">
        <f t="shared" ref="P44" si="5">M44/L44</f>
        <v>0.31728063005351953</v>
      </c>
      <c r="Q44" s="391">
        <f t="shared" ref="Q44" si="6">M44/G44</f>
        <v>8.2668967566313284E-2</v>
      </c>
      <c r="R44" s="392" t="s">
        <v>136</v>
      </c>
      <c r="S44" s="23"/>
    </row>
    <row r="45" spans="1:19" ht="30" customHeight="1" x14ac:dyDescent="0.25">
      <c r="A45" s="51"/>
      <c r="B45" s="52" t="s">
        <v>137</v>
      </c>
      <c r="C45" s="745" t="s">
        <v>138</v>
      </c>
      <c r="D45" s="745"/>
      <c r="E45" s="745"/>
      <c r="F45" s="745"/>
      <c r="G45" s="745"/>
      <c r="H45" s="745"/>
      <c r="I45" s="745"/>
      <c r="J45" s="745"/>
      <c r="K45" s="746"/>
      <c r="L45" s="53" t="s">
        <v>136</v>
      </c>
      <c r="M45" s="53" t="s">
        <v>136</v>
      </c>
      <c r="N45" s="54">
        <f>N6+N9+N12+N15+N20+N21+N26+N28+N30+N32+N40+N33+N39+N41+N42+N43</f>
        <v>147986248.19</v>
      </c>
      <c r="O45" s="55" t="s">
        <v>136</v>
      </c>
      <c r="P45" s="56" t="s">
        <v>136</v>
      </c>
      <c r="Q45" s="288" t="s">
        <v>136</v>
      </c>
      <c r="R45" s="289" t="s">
        <v>136</v>
      </c>
    </row>
    <row r="46" spans="1:19" ht="30" customHeight="1" x14ac:dyDescent="0.25">
      <c r="A46" s="57"/>
      <c r="B46" s="58" t="s">
        <v>137</v>
      </c>
      <c r="C46" s="755" t="s">
        <v>139</v>
      </c>
      <c r="D46" s="755"/>
      <c r="E46" s="755"/>
      <c r="F46" s="755"/>
      <c r="G46" s="755"/>
      <c r="H46" s="755"/>
      <c r="I46" s="755"/>
      <c r="J46" s="755"/>
      <c r="K46" s="756"/>
      <c r="L46" s="59" t="s">
        <v>136</v>
      </c>
      <c r="M46" s="59" t="s">
        <v>136</v>
      </c>
      <c r="N46" s="60">
        <f>N8+N11+N14</f>
        <v>39092619.25</v>
      </c>
      <c r="O46" s="61" t="s">
        <v>136</v>
      </c>
      <c r="P46" s="62" t="s">
        <v>136</v>
      </c>
      <c r="Q46" s="290" t="s">
        <v>136</v>
      </c>
      <c r="R46" s="291" t="s">
        <v>136</v>
      </c>
    </row>
    <row r="47" spans="1:19" ht="30.75" customHeight="1" thickBot="1" x14ac:dyDescent="0.3">
      <c r="A47" s="63"/>
      <c r="B47" s="64" t="s">
        <v>137</v>
      </c>
      <c r="C47" s="757" t="s">
        <v>140</v>
      </c>
      <c r="D47" s="757"/>
      <c r="E47" s="757"/>
      <c r="F47" s="757"/>
      <c r="G47" s="757"/>
      <c r="H47" s="757"/>
      <c r="I47" s="757"/>
      <c r="J47" s="757"/>
      <c r="K47" s="758"/>
      <c r="L47" s="65" t="s">
        <v>136</v>
      </c>
      <c r="M47" s="65" t="s">
        <v>136</v>
      </c>
      <c r="N47" s="66">
        <f>N16+N19+N23+N27+N29+N31+N34+N36+N37+N38+N17+N18</f>
        <v>108919332.40000001</v>
      </c>
      <c r="O47" s="67">
        <f>O44</f>
        <v>4252481.5100000007</v>
      </c>
      <c r="P47" s="292" t="s">
        <v>136</v>
      </c>
      <c r="Q47" s="293" t="s">
        <v>136</v>
      </c>
      <c r="R47" s="294" t="s">
        <v>136</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141</v>
      </c>
      <c r="C50" s="70"/>
      <c r="D50" s="70"/>
      <c r="L50" s="242"/>
      <c r="M50" s="242"/>
      <c r="N50" s="84"/>
      <c r="O50" s="85"/>
      <c r="P50" s="86"/>
      <c r="Q50" s="86"/>
    </row>
    <row r="51" spans="1:17" ht="52.15" customHeight="1" x14ac:dyDescent="0.25">
      <c r="A51" s="68"/>
      <c r="B51" s="759" t="s">
        <v>142</v>
      </c>
      <c r="C51" s="759"/>
      <c r="D51" s="759"/>
      <c r="E51" s="759"/>
      <c r="F51" s="759"/>
      <c r="G51" s="759"/>
      <c r="H51" s="759"/>
      <c r="I51" s="759"/>
      <c r="J51" s="74"/>
      <c r="K51" s="74"/>
      <c r="L51" s="87"/>
      <c r="M51" s="88"/>
      <c r="O51" s="76"/>
      <c r="P51" s="76"/>
      <c r="Q51" s="76"/>
    </row>
    <row r="52" spans="1:17" ht="27.6" customHeight="1" x14ac:dyDescent="0.25">
      <c r="A52" s="68"/>
      <c r="B52" s="759" t="s">
        <v>143</v>
      </c>
      <c r="C52" s="760"/>
      <c r="D52" s="760"/>
      <c r="E52" s="760"/>
      <c r="F52" s="760"/>
      <c r="G52" s="760"/>
      <c r="H52" s="760"/>
      <c r="I52" s="760"/>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10.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E9D7A3C9-042D-458C-8AE6-26AE87D443E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 225. zasedání Rady Karlovarského kraje, které se uskutečnilo dne 19.10.2020 (k bodu č. 7)</dc:title>
  <dc:creator/>
  <cp:lastModifiedBy/>
  <dcterms:created xsi:type="dcterms:W3CDTF">2006-09-16T00:00:00Z</dcterms:created>
  <dcterms:modified xsi:type="dcterms:W3CDTF">2020-10-20T09:49:44Z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