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_sledování " sheetId="69" r:id="rId2"/>
    <sheet name="PO_sledován" sheetId="70" r:id="rId3"/>
  </sheets>
  <definedNames>
    <definedName name="_xlnm._FilterDatabase" localSheetId="1" hidden="1">'KK_sledování '!$A$5:$R$48</definedName>
    <definedName name="_xlnm._FilterDatabase" localSheetId="2" hidden="1">PO_sledován!$A$5:$WVP$47</definedName>
    <definedName name="_xlnm.Print_Titles" localSheetId="1">'KK_sledování '!$3:$5</definedName>
    <definedName name="_xlnm.Print_Titles" localSheetId="2">PO_sledován!$3:$5</definedName>
  </definedNames>
  <calcPr calcId="162913"/>
</workbook>
</file>

<file path=xl/calcChain.xml><?xml version="1.0" encoding="utf-8"?>
<calcChain xmlns="http://schemas.openxmlformats.org/spreadsheetml/2006/main">
  <c r="C16" i="71" l="1"/>
  <c r="C10" i="71"/>
  <c r="C7" i="71"/>
  <c r="M43" i="69" l="1"/>
  <c r="M42" i="69"/>
  <c r="M41" i="69"/>
  <c r="M39" i="69"/>
  <c r="M38" i="69"/>
  <c r="M37" i="69"/>
  <c r="M36" i="69"/>
  <c r="M10" i="69"/>
  <c r="M44" i="69"/>
  <c r="M45" i="69"/>
  <c r="E23" i="71" l="1"/>
  <c r="M16" i="69"/>
  <c r="M15" i="69"/>
  <c r="Q45" i="69" l="1"/>
  <c r="G46" i="69" l="1"/>
  <c r="N47" i="69"/>
  <c r="O46" i="69"/>
  <c r="N46" i="69"/>
  <c r="L46" i="69"/>
  <c r="P45" i="69"/>
  <c r="E24" i="71" l="1"/>
  <c r="F14" i="71"/>
  <c r="F11" i="71"/>
  <c r="N47" i="70" l="1"/>
  <c r="N45" i="70"/>
  <c r="N48" i="69"/>
  <c r="G44" i="70" l="1"/>
  <c r="C13" i="71" s="1"/>
  <c r="O44" i="70"/>
  <c r="G13" i="71" s="1"/>
  <c r="G10" i="71" s="1"/>
  <c r="N44" i="70"/>
  <c r="F13" i="71" s="1"/>
  <c r="L44" i="70"/>
  <c r="D13" i="71" s="1"/>
  <c r="M43" i="70"/>
  <c r="M42" i="70"/>
  <c r="Q42" i="70" l="1"/>
  <c r="N46" i="70" l="1"/>
  <c r="Q44" i="69" l="1"/>
  <c r="P44" i="69"/>
  <c r="Q43" i="69"/>
  <c r="P43" i="69"/>
  <c r="E25" i="71" l="1"/>
  <c r="O47" i="70"/>
  <c r="M41" i="70"/>
  <c r="Q40" i="70" s="1"/>
  <c r="Q39" i="70"/>
  <c r="M38" i="70"/>
  <c r="M37" i="70"/>
  <c r="P37" i="70" s="1"/>
  <c r="M36" i="70"/>
  <c r="Q36" i="70" s="1"/>
  <c r="M35" i="70"/>
  <c r="M34" i="70"/>
  <c r="P34" i="70" s="1"/>
  <c r="P33" i="70"/>
  <c r="M32" i="70"/>
  <c r="M31" i="70"/>
  <c r="M30" i="70"/>
  <c r="P30" i="70" s="1"/>
  <c r="M29" i="70"/>
  <c r="P29" i="70" s="1"/>
  <c r="M28" i="70"/>
  <c r="M27" i="70"/>
  <c r="P27" i="70" s="1"/>
  <c r="M26" i="70"/>
  <c r="Q26" i="70" s="1"/>
  <c r="M25" i="70"/>
  <c r="P25" i="70" s="1"/>
  <c r="P24" i="70"/>
  <c r="P23" i="70"/>
  <c r="M22" i="70"/>
  <c r="M21" i="70"/>
  <c r="M20" i="70"/>
  <c r="P20" i="70" s="1"/>
  <c r="M19" i="70"/>
  <c r="P19" i="70" s="1"/>
  <c r="M16" i="70"/>
  <c r="P16" i="70" s="1"/>
  <c r="M15" i="70"/>
  <c r="P15" i="70" s="1"/>
  <c r="M12" i="70"/>
  <c r="M9" i="70"/>
  <c r="P9" i="70" s="1"/>
  <c r="M6" i="70"/>
  <c r="M44" i="70" l="1"/>
  <c r="E13" i="71" s="1"/>
  <c r="Q12" i="70"/>
  <c r="P21" i="70"/>
  <c r="Q9" i="70"/>
  <c r="P36" i="70"/>
  <c r="Q38" i="70"/>
  <c r="P12" i="70"/>
  <c r="Q19" i="70"/>
  <c r="Q21" i="70"/>
  <c r="P40" i="70"/>
  <c r="Q37" i="70"/>
  <c r="P28" i="70"/>
  <c r="Q30" i="70"/>
  <c r="P32" i="70"/>
  <c r="P6" i="70"/>
  <c r="P26" i="70"/>
  <c r="Q28" i="70"/>
  <c r="Q32" i="70"/>
  <c r="Q6" i="70"/>
  <c r="P31" i="70"/>
  <c r="I13" i="71" l="1"/>
  <c r="H13" i="71"/>
  <c r="P44" i="70"/>
  <c r="Q44" i="70"/>
  <c r="Q42" i="69"/>
  <c r="P42" i="69"/>
  <c r="Q41" i="69"/>
  <c r="M40" i="69"/>
  <c r="Q40" i="69" s="1"/>
  <c r="P39" i="69"/>
  <c r="P38" i="69"/>
  <c r="Q36" i="69"/>
  <c r="P36" i="69"/>
  <c r="M35" i="69"/>
  <c r="P35" i="69" s="1"/>
  <c r="M32" i="69"/>
  <c r="M31" i="69"/>
  <c r="P31" i="69" s="1"/>
  <c r="M30" i="69"/>
  <c r="M28" i="69"/>
  <c r="P28" i="69" s="1"/>
  <c r="M27" i="69"/>
  <c r="M26" i="69"/>
  <c r="M25" i="69"/>
  <c r="M24" i="69"/>
  <c r="M23" i="69"/>
  <c r="M22" i="69"/>
  <c r="M21" i="69"/>
  <c r="M19" i="69"/>
  <c r="P19" i="69" s="1"/>
  <c r="P18" i="69"/>
  <c r="M17" i="69"/>
  <c r="Q17" i="69" s="1"/>
  <c r="Q15" i="69"/>
  <c r="P15" i="69"/>
  <c r="M14" i="69"/>
  <c r="P14" i="69" s="1"/>
  <c r="M13" i="69"/>
  <c r="M12" i="69"/>
  <c r="P12" i="69" s="1"/>
  <c r="M11" i="69"/>
  <c r="Q11" i="69" s="1"/>
  <c r="P10" i="69"/>
  <c r="M9" i="69"/>
  <c r="P9" i="69" s="1"/>
  <c r="M8" i="69"/>
  <c r="M7" i="69"/>
  <c r="M6" i="69"/>
  <c r="P26" i="69" l="1"/>
  <c r="Q26" i="69"/>
  <c r="Q13" i="69"/>
  <c r="M46" i="69"/>
  <c r="E9" i="71" s="1"/>
  <c r="D9" i="71"/>
  <c r="F9" i="71"/>
  <c r="G9" i="71"/>
  <c r="G7" i="71" s="1"/>
  <c r="G16" i="71" s="1"/>
  <c r="Q25" i="69"/>
  <c r="C9" i="71"/>
  <c r="P24" i="69"/>
  <c r="P40" i="69"/>
  <c r="P22" i="69"/>
  <c r="Q28" i="69"/>
  <c r="P6" i="69"/>
  <c r="P13" i="69"/>
  <c r="Q22" i="69"/>
  <c r="Q6" i="69"/>
  <c r="P25" i="69"/>
  <c r="O48" i="69"/>
  <c r="E26" i="71" s="1"/>
  <c r="Q12" i="69"/>
  <c r="P21" i="69"/>
  <c r="P27" i="69"/>
  <c r="P30" i="69"/>
  <c r="Q27" i="69"/>
  <c r="Q30" i="69"/>
  <c r="P32" i="69"/>
  <c r="P7" i="69"/>
  <c r="P8" i="69"/>
  <c r="P17" i="69"/>
  <c r="P11" i="69"/>
  <c r="Q19" i="69"/>
  <c r="Q46" i="69" l="1"/>
  <c r="I9" i="71" s="1"/>
  <c r="P46" i="69"/>
  <c r="H9" i="71" s="1"/>
  <c r="D7" i="71" l="1"/>
  <c r="F7" i="71" l="1"/>
  <c r="E7" i="71"/>
  <c r="I7" i="71" l="1"/>
  <c r="H7" i="71"/>
  <c r="F10" i="71" l="1"/>
  <c r="F16" i="71" s="1"/>
  <c r="E10" i="71"/>
  <c r="D10" i="71"/>
  <c r="D16" i="71" s="1"/>
  <c r="E16" i="71" l="1"/>
  <c r="E22" i="71"/>
  <c r="E28" i="71" l="1"/>
</calcChain>
</file>

<file path=xl/sharedStrings.xml><?xml version="1.0" encoding="utf-8"?>
<sst xmlns="http://schemas.openxmlformats.org/spreadsheetml/2006/main" count="634" uniqueCount="379">
  <si>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</si>
  <si>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</si>
  <si>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</si>
  <si>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</si>
  <si>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</si>
  <si>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</si>
  <si>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</si>
  <si>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</si>
  <si>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</si>
  <si>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</si>
  <si>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</si>
  <si>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</si>
  <si>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</si>
  <si>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</si>
  <si>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</si>
  <si>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</si>
  <si>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</si>
  <si>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</si>
  <si>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</si>
  <si>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</si>
  <si>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</si>
  <si>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</si>
  <si>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</si>
  <si>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</si>
  <si>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</si>
  <si>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</si>
  <si>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</si>
  <si>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</si>
  <si>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</si>
  <si>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</si>
  <si>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</si>
  <si>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</si>
  <si>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</si>
  <si>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</si>
  <si>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</si>
  <si>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</si>
  <si>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</si>
  <si>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</si>
  <si>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</si>
  <si>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</si>
  <si>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</si>
  <si>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</si>
  <si>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</si>
  <si>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</si>
  <si>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</si>
  <si>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</si>
  <si>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</si>
  <si>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</si>
  <si>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</si>
  <si>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</si>
  <si>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</si>
  <si>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</si>
  <si>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</si>
  <si>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</si>
  <si>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</si>
  <si>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</si>
  <si>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</si>
  <si>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</si>
  <si>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</si>
  <si>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</si>
  <si>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</si>
  <si>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</si>
  <si>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</si>
  <si>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</si>
  <si>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</si>
  <si>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</si>
  <si>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</si>
  <si>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</si>
  <si>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</si>
  <si>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</si>
  <si>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</si>
  <si>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</si>
  <si>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</si>
  <si>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</si>
  <si>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</si>
  <si>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</si>
  <si>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</si>
  <si>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</si>
  <si>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</si>
  <si>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</si>
  <si>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</si>
  <si>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 xml:space="preserve">Centrum technického vzdělávání Ostrov 
CZ.1.09/1.3.00/10.00163 </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</si>
  <si>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</si>
  <si>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</si>
  <si>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</si>
  <si>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r>
      <t xml:space="preserve">30.7.2014 ÚRR zahájil daňové řízení, 19.8.2014 zasláno na ÚRR podání ve věci daňového řízení; 
</t>
    </r>
    <r>
      <rPr>
        <sz val="11"/>
        <rFont val="Calibri"/>
        <family val="2"/>
        <charset val="238"/>
      </rPr>
      <t xml:space="preserve">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</si>
  <si>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</si>
  <si>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</si>
  <si>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</si>
  <si>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</si>
  <si>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</si>
  <si>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</si>
  <si>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</si>
  <si>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</si>
  <si>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</si>
  <si>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</si>
  <si>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</si>
  <si>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</si>
  <si>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</si>
  <si>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</si>
  <si>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</si>
  <si>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</si>
  <si>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</si>
  <si>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</si>
  <si>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</si>
  <si>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</si>
  <si>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</si>
  <si>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</si>
  <si>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</si>
  <si>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</si>
  <si>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</si>
  <si>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</si>
  <si>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</si>
  <si>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</si>
  <si>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</si>
  <si>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</si>
  <si>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</si>
  <si>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</si>
  <si>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</si>
  <si>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</si>
  <si>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</si>
  <si>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</si>
  <si>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</si>
  <si>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</si>
  <si>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</si>
  <si>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</si>
  <si>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</si>
  <si>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</si>
  <si>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</si>
  <si>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</si>
  <si>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</si>
  <si>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</si>
  <si>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</si>
  <si>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</si>
  <si>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</si>
  <si>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</si>
  <si>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</si>
  <si>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</si>
  <si>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</si>
  <si>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</si>
  <si>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</si>
  <si>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</si>
  <si>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</si>
  <si>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</si>
  <si>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</si>
  <si>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</si>
  <si>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</si>
  <si>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Karlovarský kraj</t>
  </si>
  <si>
    <t>Modernizace Letiště K.Vary - III.etapa, 2. část 
CZ.1.09/3.1.00/01.00005</t>
  </si>
  <si>
    <t>ÚRR 
penále</t>
  </si>
  <si>
    <t xml:space="preserve">ÚRR 
penále </t>
  </si>
  <si>
    <t>FÚ 
odvod za porušení rozp. kázně</t>
  </si>
  <si>
    <t>FÚ 
penále</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</si>
  <si>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</si>
  <si>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</si>
  <si>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</si>
  <si>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</si>
  <si>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</si>
  <si>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</si>
  <si>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</si>
  <si>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</si>
  <si>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</si>
  <si>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</si>
  <si>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</si>
  <si>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</si>
  <si>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</si>
  <si>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</si>
  <si>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</si>
  <si>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</si>
  <si>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</si>
  <si>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</si>
  <si>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</si>
  <si>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</si>
  <si>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</si>
  <si>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</si>
  <si>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</si>
  <si>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</si>
  <si>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</si>
  <si>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IROP
90%
10%</t>
  </si>
  <si>
    <t>1.1.2007 - 28.7.2011 
projekt pozastaven</t>
  </si>
  <si>
    <t>1.9.2010-30.8.2012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</si>
  <si>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</si>
  <si>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</si>
  <si>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</si>
  <si>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</si>
  <si>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</si>
  <si>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</si>
  <si>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</si>
  <si>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</si>
  <si>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</si>
  <si>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</si>
  <si>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</si>
  <si>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r>
      <t xml:space="preserve">rozhodnutím z 29.7.2013 bylo penále prominuto v plné výši
</t>
    </r>
    <r>
      <rPr>
        <b/>
        <sz val="11"/>
        <rFont val="Calibri"/>
        <family val="2"/>
        <charset val="238"/>
        <scheme val="minor"/>
      </rPr>
      <t>KONEČNÝ STAV - POSTIH ZRUŠEN</t>
    </r>
  </si>
  <si>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</si>
  <si>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</si>
  <si>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</si>
  <si>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</si>
  <si>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</si>
  <si>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</si>
  <si>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</si>
  <si>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</si>
  <si>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</si>
  <si>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</si>
  <si>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 xml:space="preserve">JUDr. Martin Havel                 </t>
  </si>
  <si>
    <t xml:space="preserve">zadavatel požadoval prokázání splnění kvalifikace nad rámec ZVZ </t>
  </si>
  <si>
    <t xml:space="preserve">FÚ penále </t>
  </si>
  <si>
    <t>penále za prodlení s odvodem</t>
  </si>
  <si>
    <t>sociální oblast</t>
  </si>
  <si>
    <t>Bc. Miloslav Čermák</t>
  </si>
  <si>
    <t>V Karlovarském kraji společně plánujeme sociální služby CZ.1.04/3.1.00/05.00060</t>
  </si>
  <si>
    <t>zadavatel nepožadoval po uchazečích prokázání splnění kvalifikace ve lhůtě pro podání nabídek; 
pochybení při nastavení hodnotících kritérií</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</si>
  <si>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</si>
  <si>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</si>
  <si>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</si>
  <si>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</si>
  <si>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</si>
  <si>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neproplacená dotace za II. etapu projektu; žádost o platbu podaná dne 28.7.2011</t>
  </si>
  <si>
    <t>životní prostředí</t>
  </si>
  <si>
    <t>9.8.2013-31.12.2015
vyúčtování projektu
ZK 522/12/17 ze dne 7.12.2017</t>
  </si>
  <si>
    <t>OP ŽP
90%
10%</t>
  </si>
  <si>
    <t>Ing. Václav Jakubík/
Ing. Josef Hora</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</si>
  <si>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</si>
  <si>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</si>
  <si>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</si>
  <si>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</si>
  <si>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</si>
  <si>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</si>
  <si>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</si>
  <si>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</si>
  <si>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Fa č.9431025936 ve výši 861.495,-Kč byla uhrazena po ukončení fyzické realizace projektu</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</si>
  <si>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</si>
  <si>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</si>
  <si>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</si>
  <si>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</si>
  <si>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</si>
  <si>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</si>
  <si>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</si>
  <si>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</si>
  <si>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</si>
  <si>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</si>
  <si>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</si>
  <si>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t>Nestůj a pojď II.
CZ.03.1.49/0.0/0.0/15_116/0001769</t>
  </si>
  <si>
    <t>region</t>
  </si>
  <si>
    <t>ORR</t>
  </si>
  <si>
    <t>Ing. Josef Janů</t>
  </si>
  <si>
    <t>za pronájem prostor pro potřeby projektu byla nárokována vyšší částka, než na jakou byla faktura vystavena</t>
  </si>
  <si>
    <t>FÚ penále za prodlení</t>
  </si>
  <si>
    <t>snížení čerpání</t>
  </si>
  <si>
    <t>chybný výpočet převodu na mzdy projektu</t>
  </si>
  <si>
    <t>Clara III: Rozvoj společné partnerské spolupráce veřejné správy v česko-saském regionu</t>
  </si>
  <si>
    <t>fa č. 16/2016 - neuznatelný výdaj - výstupem je dokument, jehož obsah tvoří převážně kompilace dostupných informací z programové dokumentace</t>
  </si>
  <si>
    <t>Technická pomoc - Karlovarský kraj - kód 121</t>
  </si>
  <si>
    <t>výdaje na spotřebu paliva - neuznatelné</t>
  </si>
  <si>
    <t>Podpora výměny zdrojů tepla na pevná paliva v rodinných domech v Karlovarském kraji v rámci OP ŽP 2014-2020 - Kotlíkové dotace II
CZ.05.2.32/0.0/0.0/17_067/0005152</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</si>
  <si>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</si>
  <si>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</si>
  <si>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</si>
  <si>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</si>
  <si>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</si>
  <si>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</si>
  <si>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</si>
  <si>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</si>
  <si>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</si>
  <si>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</si>
  <si>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</si>
  <si>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</si>
  <si>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</si>
  <si>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</si>
  <si>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</si>
  <si>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</si>
  <si>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</si>
  <si>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</si>
  <si>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</si>
  <si>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</si>
  <si>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</si>
  <si>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</si>
  <si>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</si>
  <si>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</si>
  <si>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</si>
  <si>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</si>
  <si>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</si>
  <si>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</si>
  <si>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</si>
  <si>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</si>
  <si>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</si>
  <si>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</si>
  <si>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</si>
  <si>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</si>
  <si>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</si>
  <si>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</si>
  <si>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</si>
  <si>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</si>
  <si>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</si>
  <si>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</si>
  <si>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</si>
  <si>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</si>
  <si>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</si>
  <si>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</si>
  <si>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</si>
  <si>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</si>
  <si>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ZZS</t>
  </si>
  <si>
    <t>porušení zákazu diskriminace - požadavek na servisní středisko v ČR</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</si>
  <si>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</si>
  <si>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</si>
  <si>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</si>
  <si>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</si>
  <si>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</si>
  <si>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</si>
  <si>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</si>
  <si>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</si>
  <si>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</si>
  <si>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</si>
  <si>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r>
      <t xml:space="preserve">Dne 11.3.2015 doručeny  3 platební výměry v celkové výši 26.492,00 Kč, datum úhrady v  3/2013.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</si>
  <si>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12.11.2012 doručeny 3 platební výměry na částku 5.731.781,00 Kč, po prominutí ze dne 18.12.2012 odvody sníženy na celkovou částku ve výši 1.464.072 Kč, datum úhrady odvodu 2/2013.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</si>
  <si>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81.346.508,00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</si>
  <si>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22.2.2018 z FÚ platební výměry na penále ve výši 1.970.915,00 Kč a 347.809,00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
SPRÁVNÍ ŽALOBA</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</si>
  <si>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</si>
  <si>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PV NA PENÁLE</t>
    </r>
  </si>
  <si>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výměry ve výši 347.809,00 Kč a 1.970.915,00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4.000,00 Kč.
</t>
    </r>
    <r>
      <rPr>
        <b/>
        <sz val="11"/>
        <rFont val="Calibri"/>
        <family val="2"/>
        <charset val="238"/>
        <scheme val="minor"/>
      </rPr>
      <t>ŽÁDOST O PROMINUTÍ ODVODU A PENÁLE NA GENER.FIN.ŘED.
SPRÁVNÍ ŽALOBA</t>
    </r>
  </si>
  <si>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 předat k posouzení externí advokátní kanceláři poté předložit Radě KK
</t>
    </r>
    <r>
      <rPr>
        <b/>
        <sz val="11"/>
        <rFont val="Calibri"/>
        <family val="2"/>
        <charset val="238"/>
        <scheme val="minor"/>
      </rPr>
      <t>KONEČNÝ STAV -  OČEKÁVÁME ROZHODNUTÍ RADY KK</t>
    </r>
  </si>
  <si>
    <t>viz tabulka č. 1, sloupec č. 4</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</si>
  <si>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t>
    </r>
    <r>
      <rPr>
        <b/>
        <sz val="11"/>
        <rFont val="Calibri"/>
        <family val="2"/>
        <charset val="238"/>
        <scheme val="minor"/>
      </rPr>
      <t>KONEČNÝ STAV</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</si>
  <si>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</si>
  <si>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podala ZZS KK dne 29.10.2019 správní žalobu a v případě úspěchu požádá o vrácení dotace.
</t>
    </r>
    <r>
      <rPr>
        <b/>
        <sz val="11"/>
        <rFont val="Calibri"/>
        <family val="2"/>
        <charset val="238"/>
        <scheme val="minor"/>
      </rPr>
      <t>OČEKÁVÁME ROZHODNUTÍ SPRÁVNÍ ŽALOBY</t>
    </r>
  </si>
  <si>
    <r>
      <t>Dne 22.2.2018 z FÚ platební výměry na penále ve výši 17.228,00 Kč a 3.041,00 Kč; dne 5.3.2018 KK PV na penále uhradil; 19.3.2018 schválila RKK nepodání odvolání proti PV na penále -  viz RK 273/03/18. Dne 3.11.2018 odeslána žádost o prominutí odvodu a penále 333/JV/18 ze dne 1.11.2018. Dne 4.11.2019 obdržel KK Rozhodnutí o prominutí daně GFŘ č.j.84371/19/7700-40470-101251 ze dne 4.11.2019 - penále promíjí v plné výši tj. 20.269,00 Kč;  dne 29.11.2019 odeslána žádost o vrácení vrtitelného přeplatku KK/275/JV/19 ze dne 27.11.2019; dne 13.12.2019 vráceny finanční prostředky z FÚ.</t>
    </r>
    <r>
      <rPr>
        <b/>
        <sz val="11"/>
        <rFont val="Calibri"/>
        <family val="2"/>
        <charset val="238"/>
        <scheme val="minor"/>
      </rPr>
      <t xml:space="preserve">
KONEČNÝ STAV - POSTIH ZRUŠEN</t>
    </r>
  </si>
  <si>
    <r>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3.5.2018 doručena žádost o opravu vydaných platebních výměrů z MF (nezohlednili 5% vlastních zdrojů příjemce dotace) dne 11.5.2018 podal KK proti PV odvolání; dne 19.6.2018 obdržel KK Návrh Zprávy o auditu - bez zjištění; 2.7.2018 doručeno Rozhodnutí o odvolání z FÚ KV- změna výše PV z 2.401,00 Kč na 2.281,00 Kč. Dne 17.9.2018 obdržel KK od FÚ KV vratku ve výši 120,00 Kč; Protokol o škodě ze dne 29.11.2019, Jednání škodní komise dne 11.12.2019 - nevymáhat, Rozhodnutí zaměstnavatele ze dne 16.12.2019 - nevymáhat</t>
    </r>
    <r>
      <rPr>
        <b/>
        <sz val="11"/>
        <rFont val="Calibri"/>
        <family val="2"/>
        <charset val="238"/>
        <scheme val="minor"/>
      </rPr>
      <t xml:space="preserve">
KONEČNÝ STAV  - ŠKODA NEBUDE VYMÁHÁNA</t>
    </r>
  </si>
  <si>
    <r>
      <t xml:space="preserve">Dne 3.5.2018 doručen PV na penále za prodlení s odvodem za porušení rozpočtové kázně ve výši 1.140,00 Kč; 7.8.2018 z FÚ doručen opravný platební výměr na penále za prodlení s odvodem, KK uhradil 7.8.2018 PV na penále ve výši 1.084,00 Kč; Protokol o škodě ze dne 29.11.2019, Jednání škodní komise dne 11.12.2019 - nevymáhat, Rozhodnutí zaměstnavatele ze dne 16.12.2019 - nevymáhat
</t>
    </r>
    <r>
      <rPr>
        <b/>
        <sz val="11"/>
        <rFont val="Calibri"/>
        <family val="2"/>
        <charset val="238"/>
        <scheme val="minor"/>
      </rPr>
      <t>KONEČNÝ STAV  - ŠKODA NEBUDE VYMÁHÁNA</t>
    </r>
  </si>
  <si>
    <r>
      <t xml:space="preserve">Snížení čerpání projektových prostředků v položce 5021. Správná částka měla být 121 156,79 Kč, v žádosti byla zaokrouhlena, rozdíl uhrazen z rozpočtu KK; Protokol o škodě ze dne 29.11.2019, Jednání škodní komise dne 11.12.2019 - nevymáhat, Rozhodnutí zaměstnavatele ze dne 16.12.2019 - nevymáhat
</t>
    </r>
    <r>
      <rPr>
        <b/>
        <sz val="11"/>
        <color theme="1"/>
        <rFont val="Calibri"/>
        <family val="2"/>
        <charset val="238"/>
        <scheme val="minor"/>
      </rPr>
      <t>KONEČNÝ STAV  - ŠKODA NEBUDE VYMÁHÁNA</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</si>
  <si>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t>
    </r>
    <r>
      <rPr>
        <b/>
        <sz val="11"/>
        <rFont val="Calibri"/>
        <family val="2"/>
        <charset val="238"/>
      </rPr>
      <t>OČEKÁVÁME ROZSUDEK VE VĚCI SPRÁVNÍ ŽALOBY</t>
    </r>
  </si>
  <si>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</si>
  <si>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t>pochybení ve 3 veřejných zakázkách:
VZ na stavební práce - zveřejnění dodatečných informací dle § 49 odst. 3 ZVZ s identifikačními údaji žadatelů (sankce 5%, tj. 1.901.380,51 Kč);
VZ zajištění koordinátora -  umělé dělení veřejných zakázek (sankce 25%, tj. 30.597,88 Kč);
VZ Autorský dozor - nevyhlášení VŘ (sankce 100%, tj. 203.643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</si>
  <si>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</si>
  <si>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</si>
  <si>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</si>
  <si>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 Protokol o škodě ze dne 13.12.2019, Jednání škodní komise dne 29.1.2020, Rozhodnutí zaměstnavatele ze dne 30.1.2020 - nevymáhat
</t>
    </r>
    <r>
      <rPr>
        <b/>
        <sz val="11"/>
        <rFont val="Calibri"/>
        <family val="2"/>
        <charset val="238"/>
        <scheme val="minor"/>
      </rPr>
      <t>KONEČNÝ STAV - ŠKODA NEBUDE VYMÁHÁNA</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</si>
  <si>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je odročeno na měsíc únor 2020 (viz kontrola plnění č. RK 65/01/15). Ústní jednání u příslušného soudu bylo  nařízené na den 21.2.2020 a na žádost protistrany odročeno na květen 2020.
</t>
    </r>
    <r>
      <rPr>
        <b/>
        <sz val="11"/>
        <rFont val="Calibri"/>
        <family val="2"/>
        <charset val="238"/>
      </rPr>
      <t>OČEKÁVÁME ROZHODNUTÍ SOUDU O CIVILNÍ ŽALOBĚ</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</si>
  <si>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RKK usnesením č. RK 969/08/19 z 19.8.2019 schválila nepodání správní žaloby.
</t>
    </r>
    <r>
      <rPr>
        <b/>
        <sz val="11"/>
        <rFont val="Calibri"/>
        <family val="2"/>
        <charset val="238"/>
        <scheme val="minor"/>
      </rPr>
      <t xml:space="preserve">FINAČNÍ POSTIH BUDE ŘEŠIT PŘÍSPĚVKOVÁ ORGANIZACE JAKO ŠKODNÍ PŘÍPAD, viz usnesení č RK 1398/12/18 z 3.12.2018  a č. RK 969/08/19 z 19.8.201, po ukončení soudního řízení s externím administrátorem dotčených veřejných zakázek.
</t>
    </r>
  </si>
  <si>
    <r>
      <t xml:space="preserve">Dne 31.10.2018 Oznámení o ukončení kontroly z CRR - krácení 81,20 EUR. Dne 28.1.2020 odeslána výzva k vyhotovení protokolu o škodě; Protokol o škodě ze dne 3.3.2020; Jednání škodní komise dne 11.3.2020; Rozhodnutí zaměstnavatele ze dne 13.3.2020 - nevymáhat
</t>
    </r>
    <r>
      <rPr>
        <b/>
        <sz val="11"/>
        <rFont val="Calibri"/>
        <family val="2"/>
        <charset val="238"/>
        <scheme val="minor"/>
      </rPr>
      <t>KONEČNÝ STAV - ŠKODA NEBUDE VYMÁHÁNA</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</si>
  <si>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prostřeky škola převedla na bankovní účet KK.</t>
    </r>
    <r>
      <rPr>
        <b/>
        <sz val="11"/>
        <rFont val="Calibri"/>
        <family val="2"/>
        <charset val="238"/>
      </rPr>
      <t xml:space="preserve">
VRATITELNÝ PŘEPLATEK 33.160.392,- Kč - ISŠTE podala na MFČR dne 23.12.2019 podnět na nečinnost; 2.3.2020 obdržela přkaz ke zjednání nápravy, kterým MFČR přikázalo ÚRR napravit nežádoucí stav a vrátit ISŠTE daň. přeplatek dle její žádosti.
OČEKÁVÁME VYPLACENÍ VRATITELNÉHO PŘEPLATKU</t>
    </r>
  </si>
  <si>
    <t>Clara III: Rozvoj společné partnerské spolupráce veřejné správy v česko-bavorském regionu</t>
  </si>
  <si>
    <t>fa č. 14/2019 - Vladimír Keblúšek - výdaj není uveden v Podrobném rozpočtu projektu</t>
  </si>
  <si>
    <r>
      <t xml:space="preserve">Dne 23.4.2020 doručeno e-mailem Oznámení o ukončení kontroly z CRR, následně doručeno datovou zprávou dne 29.4.2020, dne  29.4.2020 odeslaná Stížnost proti rozhodnutí kontrolora CRR č.j.KK/12/JJ/20 na MMR; dne 7.5.2020 doručen Dopis ředitele odboru - odpověď na Stížnost proti rozhodnutí č.j.24262/2020-51 ze dne 7.5.2020, náklady ve výši 195,99 EUR (kurz ČNB 25,51 Kč tj. 5.000,00 Kč) považovány za způsobilé.
</t>
    </r>
    <r>
      <rPr>
        <b/>
        <sz val="11"/>
        <rFont val="Calibri"/>
        <family val="2"/>
        <charset val="238"/>
        <scheme val="minor"/>
      </rPr>
      <t>KONEČNÝ STAV - POSTIH ZRUŠEN</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</si>
  <si>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t>
    </r>
    <r>
      <rPr>
        <b/>
        <sz val="11"/>
        <rFont val="Calibri"/>
        <family val="2"/>
        <charset val="238"/>
        <scheme val="minor"/>
      </rPr>
      <t>OČEKÁVÁME ROZHODNUTÍ SPORU Z VPS PRO PENĚŽITÉ PLNĚNÍ.</t>
    </r>
  </si>
  <si>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color theme="1"/>
        <rFont val="Calibri"/>
        <family val="2"/>
        <charset val="238"/>
        <scheme val="minor"/>
      </rPr>
      <t xml:space="preserve"> 26.10.2016 podán spor pro peněžité a nepeněžité plnění,</t>
    </r>
    <r>
      <rPr>
        <sz val="11"/>
        <color theme="1"/>
        <rFont val="Calibri"/>
        <family val="2"/>
        <charset val="238"/>
        <scheme val="minor"/>
      </rPr>
      <t xml:space="preserve">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t>
    </r>
    <r>
      <rPr>
        <b/>
        <sz val="11"/>
        <color theme="1"/>
        <rFont val="Calibri"/>
        <family val="2"/>
        <charset val="238"/>
        <scheme val="minor"/>
      </rPr>
      <t xml:space="preserve"> Nadále pokračuje spor pro peněžité plnění ve výši 8.920.521,79 Kč.</t>
    </r>
    <r>
      <rPr>
        <sz val="11"/>
        <color theme="1"/>
        <rFont val="Calibri"/>
        <family val="2"/>
        <charset val="238"/>
        <scheme val="minor"/>
      </rPr>
      <t xml:space="preserve"> Dne 16.7.2019 doručen z MFČR platební výměr na správní poplatek ve výši 446.027 Kč, který KKN uhradila dne 26.7.2019. Dne 30.3.2020 a 30.4.2020 zaslala KKN na MFČR doplnění návrhu sporu o úroky z prodlení a o specifikaci hrozící vážné újmy.
</t>
    </r>
    <r>
      <rPr>
        <b/>
        <sz val="11"/>
        <color indexed="8"/>
        <rFont val="Calibri"/>
        <family val="2"/>
        <charset val="238"/>
      </rPr>
      <t>OČEKÁVÁME ROZHODNUTÍ MINISTERSTVA FINANCÍ VE VĚCI SPORU PRO PENĚŽITÉ PLNĚNÍ.</t>
    </r>
  </si>
  <si>
    <t>1.5.2010-30.4.2013
vyúčtování projektu ZK  395/12/14 z 11.12.2014</t>
  </si>
  <si>
    <t>1.10.2016-30.9.2019
dosud nevyúčtován</t>
  </si>
  <si>
    <t>Cíl 2 ČR - Bavorsko
90%
10%</t>
  </si>
  <si>
    <t>10.6.2016 - 30.12.2018
vyúčtování projektu RK 314/03/20 z 23.3.2020, bude předloženo do ZKK 15.6.2020</t>
  </si>
  <si>
    <t>1.9.2017 - 
31.12.2019 
dosud nevyúčtován</t>
  </si>
  <si>
    <t>OP ŽP
100%</t>
  </si>
  <si>
    <t>1.9.2015-31.12.2023
projekt v realizaci</t>
  </si>
  <si>
    <t>Cíl 2 ČR - Sasko
100%</t>
  </si>
  <si>
    <t>Cíl 2 ČR - Sasko
90%
10%</t>
  </si>
  <si>
    <t>1.5.2016 - 31.10.2018
vyúčtování projektu RK 81/01/20 z 27.1.2020, bude předloženo do ZKK 15. 6. 2020</t>
  </si>
  <si>
    <t>Operační program Zaměstnanost
95%
5%</t>
  </si>
  <si>
    <t>ÚRR 
Výzva k vrácení dotace</t>
  </si>
  <si>
    <t>ÚRR 
neproplacení dotace</t>
  </si>
  <si>
    <t>MŽP 
krácení dotace</t>
  </si>
  <si>
    <t>SFŽP 
krácení dotace</t>
  </si>
  <si>
    <t>CRR 
krácení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</si>
  <si>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</si>
  <si>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dne 17.6.2020 obdržel KK Informaci o úředních osobách MF č.j. MF-3527/2017/1203-2 ze dne 17.6.2020, dne 1.7.2020 obdržel KK Rozhodnutí MF č.j. MF-3527/2017/1203-4 ze dne 30.6.2020 kterým PV č. 13/2016 ve výši 62.039.804,60 Kč zrušilo a řízení zastavilo.
</t>
    </r>
    <r>
      <rPr>
        <b/>
        <sz val="11"/>
        <rFont val="Calibri"/>
        <family val="2"/>
        <charset val="238"/>
        <scheme val="minor"/>
      </rPr>
      <t>KONEČNÝ STAV - POSTIH ZRUŠEN</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</si>
  <si>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dne 19.6.2020 se uskutečnil Výbor regionální rady regionu soudržnosti Severozápad s usnesením, že návrh nebyl přijat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</si>
  <si>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dne 19.6.2020 se uskutečnil Výbor regionální rady regionu soudržnosti Severozápad s usnesením, že návrh nebyl přijat
</t>
    </r>
    <r>
      <rPr>
        <b/>
        <sz val="11"/>
        <color theme="1"/>
        <rFont val="Calibri"/>
        <family val="2"/>
        <charset val="238"/>
        <scheme val="minor"/>
      </rPr>
      <t>OČEKÁVÁME  ROZHODNUTÍ O PROMINUTÍ ODVODU A DOSUD NEVYMĚŘENÉHO PENÁLE</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</si>
  <si>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vyúčtování ZKK 356/09/17 ze dne 7.9.2017;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t>
    </r>
    <r>
      <rPr>
        <b/>
        <sz val="11"/>
        <rFont val="Calibri"/>
        <family val="2"/>
        <charset val="238"/>
        <scheme val="minor"/>
      </rPr>
      <t>OČEKÁVÁME ROZHODNUTÍ VE  SPORU Z VEŘEJNOPRÁVNÍ SMLOUVY PRO PENĚŽITÉ PLNĚNÍ</t>
    </r>
  </si>
  <si>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4.7.2019 - námitkám částečně vyhověno sníženo na 103.407,00 Kč; dne 15.7.2019 doručen Dodatek č. 1 k Protokolu o kontrole č. j. SFZP 078790/2019 ze dne 15.7.2019,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č. j. KK/214/JV/19 ze dne 9.9.2019; dne 11.10.2019 byla zahájena daňová kontrola; dne 23.1.2020 předal FÚ Zprávu o daňové kontrole č. j. 37354/20/2400-31471-404815 ze dne 23.1.2020 - nebylo zjištěno porušení podmínek poskytnutí dotace; dne 5.2.2020 podána žádost o vrácení vratitelného přeplatku č.j.KK/43/HK/20 ze dne 5.2.2020  a doručena FÚ dne 6.2.2020; dne 12.3.2020 byly finanční prostředky vráceny KK.
</t>
    </r>
    <r>
      <rPr>
        <b/>
        <sz val="11"/>
        <rFont val="Calibri"/>
        <family val="2"/>
        <charset val="238"/>
        <scheme val="minor"/>
      </rPr>
      <t>KONEČNÝ STAV - POSTIH ZRUŠEN</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</si>
  <si>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 ve výši 17.228,00 Kč a 3.041,00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 333/JV/18 ze dne 1.11.2018. Dne 29.11.2018 úhrada správního poplatku ve výši 4.000,00 Kč. Dne 4.11.2019 obdržel KK Rozhodnutí o prominutí daně GFŘ č.j.84371/19/7700-40470-101251 ze dne 4.11.2019 - odvod promíjí v plné výši tj. 20.269,00 Kč; dne 29.11.2019 odeslána žádost o vrácení vratitelného přeplatku KK/275/JV/19 ze dne 27.11.2019; dne 13.12.2019 vráceny finanční prostředky z FÚ.
</t>
    </r>
    <r>
      <rPr>
        <b/>
        <sz val="11"/>
        <rFont val="Calibri"/>
        <family val="2"/>
        <charset val="238"/>
        <scheme val="minor"/>
      </rPr>
      <t>KONEČNÝ STAV - POSTIH ZRUŠEN</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</si>
  <si>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t>
    </r>
    <r>
      <rPr>
        <b/>
        <sz val="11"/>
        <rFont val="Calibri"/>
        <family val="2"/>
        <charset val="238"/>
        <scheme val="minor"/>
      </rPr>
      <t>OČEKÁVÁME ROZHODNUTÍ VE  SPORU Z VEŘEJNOPRÁVNÍ SMLOUVY PRO PENĚŽITÉ PLNĚNÍ</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</si>
  <si>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</si>
  <si>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Zbývající část ve výši 215.985 Kč za úpravu projektové dokumentace nebyla předmětem žádosti o dotace (nezpůsobilé výdaje).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t>
    </r>
    <r>
      <rPr>
        <b/>
        <sz val="11"/>
        <color indexed="8"/>
        <rFont val="Calibri"/>
        <family val="2"/>
        <charset val="238"/>
      </rPr>
      <t>OČEKÁVÁME ROZHODNUTÍ MFČR O ROZKLADU a O SPORU Z VEŘEJNOPRÁVNÍ SMLOUVY PRO PENĚŽITÉ PLNĚNÍ.</t>
    </r>
  </si>
  <si>
    <r>
      <t xml:space="preserve">10.5.2016 ÚRR Výzva k vrácení dotace dotčené nesrovnalostí, uhrazeno 24.5.2016; schv.usn.č.RK 586/05/16; dne 15.7.2020 vyhotoven Protokol o škodě, dne 28.7.2020 jednání škodní komise - škodu ve výši 932,4 Kč vymáhat po společnosti INVESTON s.r.o., škodu ve výši 1.218,8 Kč nevymáhat po zaměstnancích KK a APDM
</t>
    </r>
    <r>
      <rPr>
        <b/>
        <sz val="11"/>
        <rFont val="Calibri"/>
        <family val="2"/>
        <charset val="238"/>
        <scheme val="minor"/>
      </rPr>
      <t>KONEČNÝ STAV</t>
    </r>
  </si>
  <si>
    <r>
      <t xml:space="preserve">CRR kontrola předložené dokumentace k veřejné zakázce s názvem „Dodávka výukových modelů pro simulace odborných zdravotnických zásahů", dne 3.7.2019 obdržela ZZS (dne 2.8.2017 příkazní smlouva s KK) Stanovisko k zakázce ze dne 3.7.2019 zjištění vysoké závažnosti finanční oprava ve výši až 25 %, KK podal dne 10.7.2019 Námitky č. j. KK/165/JV/19 ze dne 10.7.2019,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dne 17.1.2019 obdržel KK Rozhodnutí ministryně pro místní rozvoj č.j. MMR-57320/2019-26 ze dne 13.1.2020 - opatření poskytovatele dotace o vyplacení části dotace oprávněné, námitky příjemce nedůvodné; dne 23.1.2020 Žádost o vyhotovení právního posouzení odpovědnosti za škodu č. j. KK/176/FI/20 ze dne 23.1.2020 - předáno OLP k právnímu posouzení, Posouzení odpovědnosti OLP ze dne 21.4.2020 se závěrem odpovědnosti externího administrátora ZZS, následně bude řešeno jako škodní případ; dne 7.5.2020 odeslána výzva k vyhotovení protokolu o škodě odboru zdravotnictví, dne 28.5.2020 vyhotoven Protokol o škodě, dne 17.6.2020 se uskutečnilo jednání škodní komise - doporučení škodu vymáhat po ZZS, Rada KK rozhodla usnesením č. RK 732/07/20 ze dne 16.7.2020 škodu vymáhat po ZZS, dne 30.7.2020 doručena ZZS Výzva k náhradě škody č.j. KK/2547/FI/20 ze dne 29.7.2020.
</t>
    </r>
    <r>
      <rPr>
        <b/>
        <sz val="11"/>
        <rFont val="Calibri"/>
        <family val="2"/>
        <charset val="238"/>
        <scheme val="minor"/>
      </rPr>
      <t>KONEČNÝ STAV</t>
    </r>
  </si>
  <si>
    <r>
      <t xml:space="preserve">6.2.2014 ukončena veřejnosprávní kontrola - rozhodnutím o námitkách prominuto 75 %; 1.7.2016 - MPSV potvrzení nesrovnalosti;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6.9.2018 byl KK doručen platební výměr na penále za prodlení s odvodem za porušení rozpočtové kázně ve výši 201.662,00 Kč, který KK uhradil dne 10. 9. 2018. Dne 3.3.2020 vyhotovilo OLP právní posouzení odpovědnosti externího administrátora s tím že je odpovědná společnost CPS consulting, s.r.o. avšak nárok na náhradu škody nebude možné vymáhat z důvodu prohlášení konkursu společnosti. Dne 15.4.2020 doručeno Rozhodnutí o prominutí daně č.j.22806/20/7700-40470-05620 ze dne 15.4.2020 penále částečně prominuto o 132.232,00 Kč. dne 7.5.2020 odeslána výzva k vyhotovení protokolu o škodě odboru kanceláře ředitelky; dne 15.5.2020 odeslána FÚ Žádost o vrácení vratitelného přeplatku č.j. KK/176/HK/20 ze dne 15.5.2020. Dne 25.5.2020 obdržel KK vrácené finanční prostředky ve výši 132.232,00 Kč na bankovní účet. Dne 1.6.2020 vyhotovil odbor kanceláře ředitelky Protokol o škodě, dne 11.6.2020 jednala škodní komise a doporučila škodu nevymáhat z důvodu zániku externího administrátora CPS consulting, s.r.o.
</t>
    </r>
    <r>
      <rPr>
        <b/>
        <sz val="11"/>
        <rFont val="Calibri"/>
        <family val="2"/>
        <charset val="238"/>
        <scheme val="minor"/>
      </rPr>
      <t>KONEČNÝ STAV - OČEKÁVÁME ROZHODNUTÍ RKK A ZKK</t>
    </r>
  </si>
  <si>
    <r>
      <t xml:space="preserve">22.1.2013 ukončena veřejnosprávní kontrola - námitky zamítnuty; 24.3.2015  Karlovarskému kraji doručeno na vědomí oznámení z MPSV na MV k podání podnětu na FÚ a ÚOHS. V oznámení byla upřesněna hodnota veřejné zakázky (3.839.600,00 Kč, proplacená dotace je ve výši 3.263.660,00 Kč) a nesrovnalost ve výši 100 %  z hodnoty veřejné zakázky  byla změněna na  25%. Očekávaný postih z částky dotace je nyní ve výši 815.915,00 Kč; 7.5.2015 zahájeno daňové řízení; 12.5.2015 předána dokumentace na FÚ; 17.12.2015 Protokol o ústním jednání (daňové řízení); 27.1.2016 KK odeslal na FÚ KK vyjádření k Protokolu o ústním jednání;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979.098,00 Kč uhrazen dne 11.4.2017; správní žaloba podána dne 31.5.2017; 21.4.2017 z FÚ platební výměr na penále ve výši 979.098,00 Kč, uhrazen dne 26.4.2017; 14.3.2019 doručen Rozsudek č.j. 30Af25/2017-149 ze dne 31.1.2019 o zamítnutí žaloby. Dne 21.5.2020 doručeno Rozhodnutí o prominutí daně č.j.89758/19/7700-40470-101251 ze dne 21.5.2020 odvod částečně prominut o 163.183,00 Kč a penále částečně prominuto o 804.277,00 Kč, dne 26.5.2020 byla odeslána výzva k vyhotovení protokolu o škodě odboru kanceláře ředitelky, dne 12.6.2020 byla odeslána FÚ Žádost o vrácení vratitelného přeplatku č.j.KK/207/HK/20 ze dne 12.6.2020, Protokol o škodě vyhotoven dne 19.6.2020, dne 2.7.2020  jednala škodní komise a doporučila škodu nevymáhat z důvodu zániku externího administrátora CPS consulting, s.r.o. Dne 10.7.2020 obdržel KK vrácené finanční prostředky ve výši 967.460,00 Kč na bankovní účet.
</t>
    </r>
    <r>
      <rPr>
        <b/>
        <sz val="11"/>
        <rFont val="Calibri"/>
        <family val="2"/>
        <charset val="238"/>
        <scheme val="minor"/>
      </rPr>
      <t>KONEČNÝ STAV - OČEKÁVÁME ROZHODNUTÍ RKK A ZKK</t>
    </r>
  </si>
  <si>
    <r>
      <t xml:space="preserve">6.9.2018 doručen PV na penále za prodlení s odvodem; dne 10.9.2018 PV na penále uhrazen. Dne 15.4.2020 doručeno Rozhodnutí o prominutí daně č.j.22806/20/7700-40470-05620 ze dne 15.4.2020 penále částečně prominuto o 132.232,00 Kč.Dne 25.5.2020 obdržel KK vrácené finanční prostředky ve výši 132.232,00 Kč na bankovní účet
</t>
    </r>
    <r>
      <rPr>
        <b/>
        <sz val="11"/>
        <rFont val="Calibri"/>
        <family val="2"/>
        <charset val="238"/>
        <scheme val="minor"/>
      </rPr>
      <t>KONEČNÝ STAV - OČEKÁVÁME ROZHODNUTÍ RKK A ZKK</t>
    </r>
  </si>
  <si>
    <r>
      <t xml:space="preserve">Zjištění ze Zprávy o auditu operace č. IOP/2014/o/037 z 22.12.2014; v 8/2015 podnět z Min.pro místní rozvoj na FÚ - zahájení daňového řízení; 4.11.2015 Protokol o ústním jednání; 24.11.2015 KKj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t>
    </r>
    <r>
      <rPr>
        <b/>
        <sz val="11"/>
        <rFont val="Calibri"/>
        <family val="2"/>
        <charset val="238"/>
        <scheme val="minor"/>
      </rPr>
      <t>KONEČNÝ STAV - PŘEDÁNO K VYMÁHÁNÍ OLP</t>
    </r>
  </si>
  <si>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</si>
  <si>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r>
      <t xml:space="preserve">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 
</t>
    </r>
    <r>
      <rPr>
        <b/>
        <sz val="11"/>
        <rFont val="Calibri"/>
        <family val="2"/>
        <charset val="238"/>
        <scheme val="minor"/>
      </rPr>
      <t>KONEČNÝ STAV - OČEKÁVÁME ROZHODNUTÍ RKK</t>
    </r>
  </si>
  <si>
    <r>
      <t xml:space="preserve">Dne 28.7.2017 podán podnět ze strany KK na ÚOHS, dne 1.8.2017 poplatek ve výši 10.000,00 Kč uhrazen, dne 14.8.2017 z ÚOHS Sdělení k podnětu, KK odeslal dne 19.9.2017 vyjádření ke sdělení k podnětu, ÚOHS dne 20.10.2017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Doplnění Stanoviska OLP ze dne 7.10.2019 - ADW CONSULT neporušila své zákonné a smluvní povinnosti, nelze zcela s jistotou učinit závěr, o případné odpovědnosti dalších zúčastněných osob.
</t>
    </r>
    <r>
      <rPr>
        <b/>
        <sz val="11"/>
        <rFont val="Calibri"/>
        <family val="2"/>
        <charset val="238"/>
        <scheme val="minor"/>
      </rPr>
      <t>KONEČNÝ STAV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</si>
</sst>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8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b/>
      <sz val="16"/>
      <color theme="1"/>
      <name val="Calibri"/>
      <family val="2"/>
      <charset val="238"/>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2">
    <xf numFmtId="0" fontId="0" fillId="0" borderId="0"/>
    <xf numFmtId="0" fontId="21" fillId="0" borderId="0"/>
    <xf numFmtId="0" fontId="19" fillId="0" borderId="0"/>
    <xf numFmtId="0" fontId="22" fillId="0" borderId="0"/>
    <xf numFmtId="0" fontId="23" fillId="0" borderId="0"/>
    <xf numFmtId="0" fontId="18" fillId="0" borderId="0"/>
    <xf numFmtId="0" fontId="17" fillId="0" borderId="0"/>
    <xf numFmtId="0" fontId="16" fillId="0" borderId="0"/>
    <xf numFmtId="0" fontId="15" fillId="0" borderId="0"/>
    <xf numFmtId="0" fontId="14" fillId="0" borderId="0"/>
    <xf numFmtId="0" fontId="14" fillId="0" borderId="0"/>
    <xf numFmtId="0" fontId="14" fillId="0" borderId="0"/>
  </cellStyleXfs>
  <cellXfs count="770">
    <xf numFmtId="0" fontId="0" fillId="0" borderId="0" xfId="0"/>
    <xf numFmtId="0" fontId="26" fillId="0" borderId="27" xfId="0" applyFont="1" applyFill="1" applyBorder="1" applyAlignment="1">
      <alignment vertical="center" wrapText="1"/>
    </xf>
    <xf numFmtId="0" fontId="26" fillId="0" borderId="3" xfId="0" applyFont="1" applyFill="1" applyBorder="1" applyAlignment="1">
      <alignment vertical="center" wrapText="1"/>
    </xf>
    <xf numFmtId="0" fontId="26" fillId="0" borderId="9" xfId="0" applyFont="1" applyFill="1" applyBorder="1" applyAlignment="1">
      <alignment vertical="center" wrapText="1"/>
    </xf>
    <xf numFmtId="0" fontId="26" fillId="0" borderId="1" xfId="0" applyFont="1" applyFill="1" applyBorder="1" applyAlignment="1">
      <alignment vertical="center" wrapText="1"/>
    </xf>
    <xf numFmtId="0" fontId="36" fillId="0" borderId="0" xfId="0" applyFont="1" applyFill="1" applyBorder="1" applyAlignment="1"/>
    <xf numFmtId="0" fontId="37" fillId="0" borderId="0" xfId="0" applyFont="1" applyFill="1" applyBorder="1" applyAlignment="1">
      <alignment horizontal="left"/>
    </xf>
    <xf numFmtId="0" fontId="37" fillId="0" borderId="0" xfId="0" applyFont="1" applyFill="1" applyBorder="1" applyAlignment="1">
      <alignment horizontal="right"/>
    </xf>
    <xf numFmtId="0" fontId="38" fillId="0" borderId="0" xfId="0" applyFont="1" applyFill="1" applyBorder="1" applyAlignment="1">
      <alignment horizontal="left"/>
    </xf>
    <xf numFmtId="0" fontId="37" fillId="0" borderId="0" xfId="0" applyFont="1" applyFill="1" applyBorder="1" applyAlignment="1"/>
    <xf numFmtId="0" fontId="39" fillId="0" borderId="0" xfId="0" applyFont="1" applyAlignment="1">
      <alignment horizontal="right"/>
    </xf>
    <xf numFmtId="0" fontId="32" fillId="3" borderId="40"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33" fillId="3" borderId="41" xfId="0" applyFont="1" applyFill="1" applyBorder="1" applyAlignment="1">
      <alignment horizontal="left" vertical="center" wrapText="1"/>
    </xf>
    <xf numFmtId="0" fontId="42" fillId="3" borderId="16" xfId="0" applyFont="1" applyFill="1" applyBorder="1" applyAlignment="1">
      <alignment horizontal="center" vertical="center" wrapText="1"/>
    </xf>
    <xf numFmtId="0" fontId="42" fillId="3" borderId="7" xfId="0" applyFont="1" applyFill="1" applyBorder="1" applyAlignment="1">
      <alignment horizontal="center" vertical="center" wrapText="1"/>
    </xf>
    <xf numFmtId="0" fontId="43" fillId="3" borderId="7"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28" xfId="0" applyFont="1" applyFill="1" applyBorder="1" applyAlignment="1">
      <alignment horizontal="center" vertical="center" wrapText="1"/>
    </xf>
    <xf numFmtId="0" fontId="42" fillId="3" borderId="43" xfId="0" applyFont="1" applyFill="1" applyBorder="1" applyAlignment="1">
      <alignment horizontal="center" vertical="center" wrapText="1"/>
    </xf>
    <xf numFmtId="0" fontId="42" fillId="3" borderId="29" xfId="0" applyFont="1" applyFill="1" applyBorder="1" applyAlignment="1">
      <alignment horizontal="center" vertical="center" wrapText="1"/>
    </xf>
    <xf numFmtId="0" fontId="42" fillId="3" borderId="13" xfId="0" applyFont="1" applyFill="1" applyBorder="1" applyAlignment="1">
      <alignment horizontal="center" vertical="center" wrapText="1"/>
    </xf>
    <xf numFmtId="4" fontId="44" fillId="0" borderId="44" xfId="0" applyNumberFormat="1" applyFont="1" applyFill="1" applyBorder="1" applyAlignment="1">
      <alignment horizontal="right" vertical="center" wrapText="1"/>
    </xf>
    <xf numFmtId="4" fontId="0" fillId="0" borderId="0" xfId="0" applyNumberFormat="1"/>
    <xf numFmtId="4" fontId="46" fillId="0" borderId="19" xfId="0" applyNumberFormat="1" applyFont="1" applyFill="1" applyBorder="1" applyAlignment="1">
      <alignment horizontal="right" vertical="center" wrapText="1"/>
    </xf>
    <xf numFmtId="4" fontId="47" fillId="0" borderId="15" xfId="0" applyNumberFormat="1" applyFont="1" applyFill="1" applyBorder="1" applyAlignment="1">
      <alignment horizontal="right" vertical="top" wrapText="1"/>
    </xf>
    <xf numFmtId="0" fontId="26" fillId="0" borderId="2" xfId="0" applyFont="1" applyFill="1" applyBorder="1" applyAlignment="1">
      <alignment horizontal="left" vertical="center" wrapText="1"/>
    </xf>
    <xf numFmtId="4" fontId="26" fillId="0" borderId="14" xfId="0" applyNumberFormat="1" applyFont="1" applyFill="1" applyBorder="1" applyAlignment="1">
      <alignment horizontal="right" vertical="center"/>
    </xf>
    <xf numFmtId="4" fontId="44" fillId="0" borderId="14" xfId="0" applyNumberFormat="1" applyFont="1" applyFill="1" applyBorder="1" applyAlignment="1">
      <alignment horizontal="right" vertical="center" wrapText="1"/>
    </xf>
    <xf numFmtId="0" fontId="0" fillId="0" borderId="0" xfId="0" applyBorder="1"/>
    <xf numFmtId="4" fontId="44" fillId="0" borderId="19" xfId="0" applyNumberFormat="1" applyFont="1" applyFill="1" applyBorder="1" applyAlignment="1">
      <alignment horizontal="right" vertical="center" wrapText="1"/>
    </xf>
    <xf numFmtId="4" fontId="47" fillId="0" borderId="45" xfId="0" applyNumberFormat="1" applyFont="1" applyFill="1" applyBorder="1" applyAlignment="1">
      <alignment horizontal="right" vertical="top" wrapText="1"/>
    </xf>
    <xf numFmtId="4" fontId="30" fillId="0" borderId="19" xfId="0" applyNumberFormat="1" applyFont="1" applyFill="1" applyBorder="1" applyAlignment="1">
      <alignment vertical="center" wrapText="1"/>
    </xf>
    <xf numFmtId="4" fontId="29" fillId="0" borderId="19" xfId="0" applyNumberFormat="1" applyFont="1" applyFill="1" applyBorder="1" applyAlignment="1">
      <alignment horizontal="right" wrapText="1"/>
    </xf>
    <xf numFmtId="4" fontId="34" fillId="0" borderId="15" xfId="0" applyNumberFormat="1" applyFont="1" applyFill="1" applyBorder="1" applyAlignment="1">
      <alignment horizontal="right" vertical="top" wrapText="1"/>
    </xf>
    <xf numFmtId="4" fontId="30" fillId="0" borderId="15" xfId="0" applyNumberFormat="1" applyFont="1" applyFill="1" applyBorder="1" applyAlignment="1">
      <alignment horizontal="right" vertical="center" wrapText="1"/>
    </xf>
    <xf numFmtId="4" fontId="26" fillId="0" borderId="12" xfId="0" applyNumberFormat="1" applyFont="1" applyFill="1" applyBorder="1" applyAlignment="1">
      <alignment horizontal="right" vertical="center" wrapText="1"/>
    </xf>
    <xf numFmtId="4" fontId="49" fillId="0" borderId="14" xfId="0" applyNumberFormat="1" applyFont="1" applyFill="1" applyBorder="1" applyAlignment="1">
      <alignment horizontal="right" vertical="center" wrapText="1"/>
    </xf>
    <xf numFmtId="4" fontId="26" fillId="0" borderId="27" xfId="0" applyNumberFormat="1" applyFont="1" applyFill="1" applyBorder="1" applyAlignment="1">
      <alignment horizontal="right" vertical="center" wrapText="1"/>
    </xf>
    <xf numFmtId="4" fontId="30" fillId="0" borderId="14" xfId="0" applyNumberFormat="1" applyFont="1" applyFill="1" applyBorder="1" applyAlignment="1">
      <alignment horizontal="right" vertical="center" wrapText="1"/>
    </xf>
    <xf numFmtId="4" fontId="49" fillId="0" borderId="14" xfId="0" applyNumberFormat="1" applyFont="1" applyFill="1" applyBorder="1" applyAlignment="1">
      <alignment horizontal="right" vertical="center"/>
    </xf>
    <xf numFmtId="4" fontId="30" fillId="0" borderId="14" xfId="0" applyNumberFormat="1" applyFont="1" applyFill="1" applyBorder="1" applyAlignment="1">
      <alignment horizontal="right" vertical="center"/>
    </xf>
    <xf numFmtId="4" fontId="49" fillId="0" borderId="15" xfId="0" applyNumberFormat="1" applyFont="1" applyFill="1" applyBorder="1" applyAlignment="1">
      <alignment vertical="center"/>
    </xf>
    <xf numFmtId="4" fontId="26" fillId="0" borderId="27" xfId="0" applyNumberFormat="1" applyFont="1" applyFill="1" applyBorder="1" applyAlignment="1">
      <alignment vertical="center"/>
    </xf>
    <xf numFmtId="4" fontId="26" fillId="0" borderId="17" xfId="0" applyNumberFormat="1" applyFont="1" applyFill="1" applyBorder="1" applyAlignment="1">
      <alignment horizontal="right" vertical="center" wrapText="1"/>
    </xf>
    <xf numFmtId="4" fontId="26" fillId="0" borderId="17" xfId="0" applyNumberFormat="1" applyFont="1" applyFill="1" applyBorder="1" applyAlignment="1">
      <alignment vertical="center"/>
    </xf>
    <xf numFmtId="4" fontId="30" fillId="0" borderId="14" xfId="0" applyNumberFormat="1" applyFont="1" applyFill="1" applyBorder="1" applyAlignment="1">
      <alignment vertical="center"/>
    </xf>
    <xf numFmtId="0" fontId="28" fillId="0" borderId="27" xfId="0" applyFont="1" applyFill="1" applyBorder="1" applyAlignment="1">
      <alignment vertical="center" wrapText="1"/>
    </xf>
    <xf numFmtId="4" fontId="26" fillId="0" borderId="47" xfId="0" applyNumberFormat="1" applyFont="1" applyFill="1" applyBorder="1" applyAlignment="1">
      <alignment vertical="center"/>
    </xf>
    <xf numFmtId="4" fontId="49" fillId="0" borderId="15" xfId="0" applyNumberFormat="1" applyFont="1" applyFill="1" applyBorder="1" applyAlignment="1">
      <alignment horizontal="right" vertical="center" wrapText="1"/>
    </xf>
    <xf numFmtId="4" fontId="0" fillId="0" borderId="0" xfId="0" applyNumberFormat="1" applyBorder="1" applyAlignment="1">
      <alignment vertical="center"/>
    </xf>
    <xf numFmtId="0" fontId="20" fillId="0" borderId="53" xfId="0" applyFont="1" applyBorder="1" applyAlignment="1">
      <alignment horizontal="center" vertical="center"/>
    </xf>
    <xf numFmtId="0" fontId="50" fillId="0" borderId="37" xfId="0" applyFont="1" applyFill="1" applyBorder="1" applyAlignment="1">
      <alignment horizontal="right" vertical="center" wrapText="1"/>
    </xf>
    <xf numFmtId="4" fontId="26" fillId="0" borderId="47" xfId="0" applyNumberFormat="1" applyFont="1" applyFill="1" applyBorder="1" applyAlignment="1">
      <alignment horizontal="center" vertical="center"/>
    </xf>
    <xf numFmtId="4" fontId="51" fillId="0" borderId="45" xfId="0" applyNumberFormat="1" applyFont="1" applyFill="1" applyBorder="1" applyAlignment="1">
      <alignment vertical="center"/>
    </xf>
    <xf numFmtId="4" fontId="26" fillId="0" borderId="0" xfId="0" applyNumberFormat="1" applyFont="1" applyFill="1" applyBorder="1" applyAlignment="1">
      <alignment horizontal="center" vertical="center" wrapText="1"/>
    </xf>
    <xf numFmtId="0" fontId="26" fillId="0" borderId="47" xfId="0" applyFont="1" applyFill="1" applyBorder="1" applyAlignment="1">
      <alignment horizontal="center" vertical="center"/>
    </xf>
    <xf numFmtId="0" fontId="20" fillId="0" borderId="52" xfId="0" applyFont="1" applyBorder="1" applyAlignment="1">
      <alignment horizontal="center" vertical="center"/>
    </xf>
    <xf numFmtId="0" fontId="50" fillId="0" borderId="11" xfId="0" applyFont="1" applyFill="1" applyBorder="1" applyAlignment="1">
      <alignment horizontal="right" vertical="center" wrapText="1"/>
    </xf>
    <xf numFmtId="4" fontId="26" fillId="0" borderId="27" xfId="0" applyNumberFormat="1" applyFont="1" applyFill="1" applyBorder="1" applyAlignment="1">
      <alignment horizontal="center" vertical="center"/>
    </xf>
    <xf numFmtId="4" fontId="52" fillId="0" borderId="11" xfId="0" applyNumberFormat="1" applyFont="1" applyFill="1" applyBorder="1" applyAlignment="1">
      <alignment horizontal="right" vertical="center"/>
    </xf>
    <xf numFmtId="4" fontId="26" fillId="0" borderId="23" xfId="0" applyNumberFormat="1" applyFont="1" applyFill="1" applyBorder="1" applyAlignment="1">
      <alignment horizontal="center" vertical="center" wrapText="1"/>
    </xf>
    <xf numFmtId="0" fontId="26" fillId="0" borderId="27" xfId="0" applyFont="1" applyFill="1" applyBorder="1" applyAlignment="1">
      <alignment horizontal="center" vertical="center"/>
    </xf>
    <xf numFmtId="0" fontId="20" fillId="0" borderId="25" xfId="0" applyFont="1" applyBorder="1" applyAlignment="1">
      <alignment horizontal="center" vertical="center"/>
    </xf>
    <xf numFmtId="0" fontId="20" fillId="0" borderId="10" xfId="0" applyFont="1" applyBorder="1" applyAlignment="1">
      <alignment horizontal="right" vertical="center" wrapText="1"/>
    </xf>
    <xf numFmtId="4" fontId="26" fillId="0" borderId="55" xfId="0" applyNumberFormat="1" applyFont="1" applyBorder="1" applyAlignment="1">
      <alignment horizontal="center" vertical="center"/>
    </xf>
    <xf numFmtId="4" fontId="55" fillId="0" borderId="22" xfId="0" applyNumberFormat="1" applyFont="1" applyBorder="1" applyAlignment="1">
      <alignment vertical="center"/>
    </xf>
    <xf numFmtId="4" fontId="20" fillId="0" borderId="10"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6" fillId="0" borderId="0" xfId="0" applyFont="1" applyAlignment="1">
      <alignment horizontal="left" vertical="center"/>
    </xf>
    <xf numFmtId="0" fontId="0" fillId="0" borderId="0" xfId="0" applyAlignment="1">
      <alignment horizontal="center" vertical="center"/>
    </xf>
    <xf numFmtId="4" fontId="56" fillId="0" borderId="0" xfId="0" applyNumberFormat="1" applyFont="1" applyAlignment="1">
      <alignment horizontal="center" vertical="center"/>
    </xf>
    <xf numFmtId="4" fontId="0" fillId="0" borderId="0" xfId="0" applyNumberFormat="1" applyAlignment="1">
      <alignment vertical="center"/>
    </xf>
    <xf numFmtId="0" fontId="20" fillId="0" borderId="0" xfId="0" applyFont="1"/>
    <xf numFmtId="0" fontId="20"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26" fillId="0" borderId="0" xfId="0" applyFont="1" applyAlignment="1">
      <alignment horizontal="left"/>
    </xf>
    <xf numFmtId="0" fontId="20" fillId="6" borderId="0" xfId="0" applyFont="1" applyFill="1" applyAlignment="1">
      <alignment vertical="center"/>
    </xf>
    <xf numFmtId="4" fontId="30" fillId="0" borderId="0" xfId="0" applyNumberFormat="1" applyFont="1" applyBorder="1" applyAlignment="1">
      <alignment vertical="center"/>
    </xf>
    <xf numFmtId="4" fontId="24" fillId="0" borderId="0" xfId="0" applyNumberFormat="1" applyFont="1" applyBorder="1" applyAlignment="1">
      <alignment horizontal="right" vertical="center" wrapText="1"/>
    </xf>
    <xf numFmtId="10" fontId="24"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20" fillId="0" borderId="0" xfId="0" applyNumberFormat="1" applyFont="1" applyAlignment="1">
      <alignment vertical="center"/>
    </xf>
    <xf numFmtId="0" fontId="0" fillId="0" borderId="0" xfId="0" applyFill="1" applyBorder="1" applyAlignment="1">
      <alignment horizontal="left" vertical="center" wrapText="1"/>
    </xf>
    <xf numFmtId="4" fontId="51" fillId="0" borderId="0" xfId="0" applyNumberFormat="1" applyFont="1" applyFill="1" applyBorder="1" applyAlignment="1">
      <alignment vertical="center"/>
    </xf>
    <xf numFmtId="4" fontId="52" fillId="0" borderId="0" xfId="0" applyNumberFormat="1" applyFont="1" applyFill="1" applyBorder="1" applyAlignment="1">
      <alignment horizontal="right" vertical="center"/>
    </xf>
    <xf numFmtId="4" fontId="55" fillId="0" borderId="0" xfId="0" applyNumberFormat="1" applyFont="1" applyBorder="1" applyAlignment="1">
      <alignment vertical="center"/>
    </xf>
    <xf numFmtId="4" fontId="20"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26" fillId="0" borderId="49" xfId="0" applyNumberFormat="1" applyFont="1" applyFill="1" applyBorder="1" applyAlignment="1">
      <alignment vertical="center" wrapText="1"/>
    </xf>
    <xf numFmtId="4" fontId="58" fillId="0" borderId="0" xfId="0" applyNumberFormat="1" applyFont="1" applyFill="1" applyBorder="1" applyAlignment="1">
      <alignment horizontal="right" vertical="center"/>
    </xf>
    <xf numFmtId="0" fontId="20" fillId="0" borderId="0" xfId="0" applyFont="1" applyFill="1" applyAlignment="1">
      <alignment vertical="center"/>
    </xf>
    <xf numFmtId="4" fontId="26" fillId="0" borderId="1" xfId="0" applyNumberFormat="1" applyFont="1" applyFill="1" applyBorder="1" applyAlignment="1">
      <alignment vertical="center"/>
    </xf>
    <xf numFmtId="0" fontId="0" fillId="0" borderId="1" xfId="0" applyBorder="1" applyAlignment="1">
      <alignment horizontal="center" vertical="center" wrapText="1"/>
    </xf>
    <xf numFmtId="0" fontId="26" fillId="0" borderId="24" xfId="0" applyFont="1" applyBorder="1" applyAlignment="1">
      <alignment vertical="center" wrapText="1"/>
    </xf>
    <xf numFmtId="0" fontId="26" fillId="0" borderId="24" xfId="0" applyFont="1" applyFill="1" applyBorder="1" applyAlignment="1">
      <alignment vertical="center" wrapText="1"/>
    </xf>
    <xf numFmtId="4" fontId="0" fillId="0" borderId="1" xfId="0" applyNumberFormat="1" applyBorder="1" applyAlignment="1">
      <alignment horizontal="right" vertical="center"/>
    </xf>
    <xf numFmtId="0" fontId="26" fillId="2" borderId="12" xfId="0" applyFont="1" applyFill="1" applyBorder="1" applyAlignment="1">
      <alignment vertical="center" wrapText="1"/>
    </xf>
    <xf numFmtId="0" fontId="0" fillId="2" borderId="1" xfId="0" applyFill="1" applyBorder="1" applyAlignment="1">
      <alignment horizontal="left" vertical="center" wrapText="1"/>
    </xf>
    <xf numFmtId="14" fontId="26" fillId="0" borderId="24" xfId="0" applyNumberFormat="1" applyFont="1" applyFill="1" applyBorder="1" applyAlignment="1">
      <alignment vertical="center" wrapText="1"/>
    </xf>
    <xf numFmtId="4" fontId="59"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26" fillId="0" borderId="3" xfId="0" applyNumberFormat="1" applyFont="1" applyFill="1" applyBorder="1" applyAlignment="1">
      <alignment vertical="center"/>
    </xf>
    <xf numFmtId="4" fontId="26" fillId="0" borderId="49" xfId="0" applyNumberFormat="1" applyFont="1" applyFill="1" applyBorder="1" applyAlignment="1">
      <alignment horizontal="right" vertical="center" wrapText="1"/>
    </xf>
    <xf numFmtId="0" fontId="32" fillId="4" borderId="49" xfId="0" applyFont="1" applyFill="1" applyBorder="1" applyAlignment="1">
      <alignment vertical="center" wrapText="1"/>
    </xf>
    <xf numFmtId="0" fontId="33" fillId="4" borderId="58" xfId="0" applyFont="1" applyFill="1" applyBorder="1" applyAlignment="1">
      <alignment vertical="center" wrapText="1"/>
    </xf>
    <xf numFmtId="0" fontId="33" fillId="4" borderId="41" xfId="0" applyFont="1" applyFill="1" applyBorder="1" applyAlignment="1">
      <alignment vertical="center" wrapText="1"/>
    </xf>
    <xf numFmtId="0" fontId="42" fillId="4" borderId="7" xfId="0" applyFont="1" applyFill="1" applyBorder="1" applyAlignment="1">
      <alignment horizontal="center" vertical="center" wrapText="1"/>
    </xf>
    <xf numFmtId="0" fontId="42" fillId="4" borderId="7" xfId="0" applyFont="1" applyFill="1" applyBorder="1" applyAlignment="1">
      <alignment horizontal="left" vertical="center" wrapText="1"/>
    </xf>
    <xf numFmtId="0" fontId="42" fillId="4" borderId="8" xfId="0" applyFont="1" applyFill="1" applyBorder="1" applyAlignment="1">
      <alignment horizontal="center" vertical="center" wrapText="1"/>
    </xf>
    <xf numFmtId="0" fontId="42" fillId="4" borderId="28" xfId="0" applyFont="1" applyFill="1" applyBorder="1" applyAlignment="1">
      <alignment horizontal="center" vertical="center" wrapText="1"/>
    </xf>
    <xf numFmtId="0" fontId="42" fillId="4" borderId="26" xfId="0" applyFont="1" applyFill="1" applyBorder="1" applyAlignment="1">
      <alignment horizontal="center" vertical="center" wrapText="1"/>
    </xf>
    <xf numFmtId="0" fontId="42" fillId="4" borderId="16" xfId="0" applyFont="1" applyFill="1" applyBorder="1" applyAlignment="1">
      <alignment horizontal="center" vertical="center" wrapText="1"/>
    </xf>
    <xf numFmtId="0" fontId="14" fillId="0" borderId="1" xfId="0" applyFont="1" applyFill="1" applyBorder="1" applyAlignment="1">
      <alignment horizontal="left" vertical="center" wrapText="1"/>
    </xf>
    <xf numFmtId="4" fontId="14" fillId="0" borderId="27" xfId="0" applyNumberFormat="1" applyFont="1" applyFill="1" applyBorder="1" applyAlignment="1">
      <alignment horizontal="right" vertical="center"/>
    </xf>
    <xf numFmtId="4" fontId="30" fillId="0" borderId="24" xfId="0" applyNumberFormat="1" applyFont="1" applyFill="1" applyBorder="1" applyAlignment="1">
      <alignment horizontal="right" vertical="center"/>
    </xf>
    <xf numFmtId="4" fontId="14" fillId="0" borderId="2" xfId="0" applyNumberFormat="1" applyFont="1" applyFill="1" applyBorder="1" applyAlignment="1">
      <alignment horizontal="right" vertical="center"/>
    </xf>
    <xf numFmtId="10" fontId="14" fillId="0" borderId="39"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14" fillId="0" borderId="23" xfId="0" applyFont="1" applyFill="1" applyBorder="1" applyAlignment="1">
      <alignment horizontal="left" vertical="center" wrapText="1"/>
    </xf>
    <xf numFmtId="10" fontId="0" fillId="0" borderId="27" xfId="0" applyNumberFormat="1" applyFill="1" applyBorder="1" applyAlignment="1">
      <alignment horizontal="center" vertical="center" wrapText="1"/>
    </xf>
    <xf numFmtId="0" fontId="0" fillId="0" borderId="58" xfId="0" applyFill="1" applyBorder="1" applyAlignment="1">
      <alignment horizontal="left" vertical="center" wrapText="1"/>
    </xf>
    <xf numFmtId="0" fontId="0" fillId="0" borderId="0" xfId="0" applyFill="1" applyBorder="1" applyAlignment="1">
      <alignment horizontal="center" vertical="center" wrapText="1"/>
    </xf>
    <xf numFmtId="4" fontId="14" fillId="0" borderId="27" xfId="0" applyNumberFormat="1" applyFont="1" applyFill="1" applyBorder="1" applyAlignment="1">
      <alignment vertical="center"/>
    </xf>
    <xf numFmtId="4" fontId="14" fillId="0" borderId="23" xfId="0" applyNumberFormat="1" applyFont="1" applyFill="1" applyBorder="1" applyAlignment="1">
      <alignment vertical="center"/>
    </xf>
    <xf numFmtId="10" fontId="14" fillId="0" borderId="27" xfId="0" applyNumberFormat="1" applyFont="1" applyFill="1" applyBorder="1" applyAlignment="1">
      <alignment horizontal="center" vertical="center"/>
    </xf>
    <xf numFmtId="4" fontId="14" fillId="0" borderId="39" xfId="0" applyNumberFormat="1" applyFont="1" applyBorder="1" applyAlignment="1">
      <alignment horizontal="right" vertical="center"/>
    </xf>
    <xf numFmtId="4" fontId="14" fillId="2" borderId="39" xfId="0" applyNumberFormat="1" applyFont="1" applyFill="1" applyBorder="1" applyAlignment="1">
      <alignment horizontal="right" vertical="center"/>
    </xf>
    <xf numFmtId="4" fontId="30" fillId="0" borderId="9" xfId="0" applyNumberFormat="1" applyFont="1" applyBorder="1" applyAlignment="1">
      <alignment horizontal="right" vertical="center"/>
    </xf>
    <xf numFmtId="4" fontId="14" fillId="0" borderId="4" xfId="0" applyNumberFormat="1" applyFont="1" applyBorder="1" applyAlignment="1">
      <alignment horizontal="right" vertical="center"/>
    </xf>
    <xf numFmtId="10" fontId="0" fillId="0" borderId="39" xfId="0" applyNumberFormat="1" applyBorder="1" applyAlignment="1">
      <alignment horizontal="center" vertical="center"/>
    </xf>
    <xf numFmtId="0" fontId="14" fillId="2" borderId="1" xfId="0" applyFont="1" applyFill="1" applyBorder="1" applyAlignment="1">
      <alignment vertical="center" wrapText="1"/>
    </xf>
    <xf numFmtId="0" fontId="14" fillId="2" borderId="2" xfId="0" applyFont="1" applyFill="1" applyBorder="1" applyAlignment="1">
      <alignment vertical="center" wrapText="1"/>
    </xf>
    <xf numFmtId="4" fontId="14" fillId="2" borderId="27" xfId="0" applyNumberFormat="1" applyFont="1" applyFill="1" applyBorder="1" applyAlignment="1">
      <alignment horizontal="right" vertical="center"/>
    </xf>
    <xf numFmtId="4" fontId="30" fillId="2" borderId="24" xfId="0" applyNumberFormat="1" applyFont="1" applyFill="1" applyBorder="1" applyAlignment="1">
      <alignment horizontal="right" vertical="center"/>
    </xf>
    <xf numFmtId="4" fontId="14" fillId="0" borderId="2" xfId="0" applyNumberFormat="1" applyFont="1" applyBorder="1" applyAlignment="1">
      <alignment horizontal="right" vertical="center"/>
    </xf>
    <xf numFmtId="10" fontId="14" fillId="0" borderId="39" xfId="0" applyNumberFormat="1" applyFont="1" applyBorder="1" applyAlignment="1">
      <alignment horizontal="center" vertical="center"/>
    </xf>
    <xf numFmtId="0" fontId="14" fillId="0" borderId="2" xfId="0" applyFont="1" applyFill="1" applyBorder="1" applyAlignment="1">
      <alignment horizontal="left" vertical="center" wrapText="1"/>
    </xf>
    <xf numFmtId="0" fontId="14" fillId="2" borderId="1" xfId="0" applyFont="1" applyFill="1" applyBorder="1" applyAlignment="1">
      <alignment horizontal="left" vertical="center" wrapText="1"/>
    </xf>
    <xf numFmtId="4" fontId="26" fillId="2" borderId="27" xfId="0" applyNumberFormat="1" applyFont="1" applyFill="1" applyBorder="1" applyAlignment="1">
      <alignment horizontal="right" vertical="center"/>
    </xf>
    <xf numFmtId="4" fontId="49" fillId="2" borderId="24" xfId="0" applyNumberFormat="1" applyFont="1" applyFill="1" applyBorder="1" applyAlignment="1">
      <alignment horizontal="right" vertical="center"/>
    </xf>
    <xf numFmtId="0" fontId="26" fillId="0" borderId="58" xfId="0" applyFont="1" applyFill="1" applyBorder="1" applyAlignment="1">
      <alignment vertical="center" wrapText="1"/>
    </xf>
    <xf numFmtId="4" fontId="14" fillId="2" borderId="24" xfId="0" applyNumberFormat="1" applyFont="1" applyFill="1" applyBorder="1" applyAlignment="1">
      <alignment horizontal="right" vertical="center"/>
    </xf>
    <xf numFmtId="0" fontId="14" fillId="0" borderId="3" xfId="0" applyFont="1" applyFill="1" applyBorder="1" applyAlignment="1">
      <alignment vertical="center" wrapText="1"/>
    </xf>
    <xf numFmtId="0" fontId="26" fillId="0" borderId="3" xfId="9" applyFont="1" applyFill="1" applyBorder="1" applyAlignment="1">
      <alignment vertical="center" wrapText="1"/>
    </xf>
    <xf numFmtId="4" fontId="30" fillId="0" borderId="2" xfId="0" applyNumberFormat="1" applyFont="1" applyFill="1" applyBorder="1" applyAlignment="1">
      <alignment horizontal="right" vertical="center"/>
    </xf>
    <xf numFmtId="10" fontId="14" fillId="0" borderId="49" xfId="0" applyNumberFormat="1" applyFont="1" applyFill="1" applyBorder="1" applyAlignment="1">
      <alignment horizontal="center" vertical="center"/>
    </xf>
    <xf numFmtId="4" fontId="14" fillId="2" borderId="49" xfId="0" applyNumberFormat="1" applyFont="1" applyFill="1" applyBorder="1" applyAlignment="1">
      <alignment horizontal="right" vertical="center"/>
    </xf>
    <xf numFmtId="4" fontId="30" fillId="2" borderId="19" xfId="0" applyNumberFormat="1" applyFont="1" applyFill="1" applyBorder="1" applyAlignment="1">
      <alignment vertical="center"/>
    </xf>
    <xf numFmtId="4" fontId="14" fillId="0" borderId="41" xfId="0" applyNumberFormat="1" applyFont="1" applyBorder="1" applyAlignment="1">
      <alignment horizontal="right" vertical="center"/>
    </xf>
    <xf numFmtId="10" fontId="14" fillId="0" borderId="27" xfId="0" applyNumberFormat="1" applyFont="1" applyBorder="1" applyAlignment="1">
      <alignment horizontal="center" vertical="center"/>
    </xf>
    <xf numFmtId="4" fontId="26" fillId="2" borderId="24" xfId="0" applyNumberFormat="1" applyFont="1" applyFill="1" applyBorder="1" applyAlignment="1">
      <alignment horizontal="right" vertical="center"/>
    </xf>
    <xf numFmtId="0" fontId="26" fillId="0" borderId="3" xfId="10" applyFont="1" applyBorder="1" applyAlignment="1">
      <alignment vertical="center" wrapText="1"/>
    </xf>
    <xf numFmtId="0" fontId="58" fillId="0" borderId="3" xfId="10" applyFont="1" applyBorder="1" applyAlignment="1">
      <alignment vertical="center" wrapText="1"/>
    </xf>
    <xf numFmtId="0" fontId="14" fillId="2" borderId="18" xfId="0" applyFont="1" applyFill="1" applyBorder="1" applyAlignment="1">
      <alignment horizontal="left" vertical="center" wrapText="1"/>
    </xf>
    <xf numFmtId="0" fontId="14" fillId="2" borderId="23" xfId="0" applyFont="1" applyFill="1" applyBorder="1" applyAlignment="1">
      <alignment horizontal="left" vertical="center" wrapText="1"/>
    </xf>
    <xf numFmtId="4" fontId="30" fillId="2" borderId="24" xfId="0" applyNumberFormat="1" applyFont="1" applyFill="1" applyBorder="1" applyAlignment="1">
      <alignment horizontal="right" vertical="center" wrapText="1"/>
    </xf>
    <xf numFmtId="4" fontId="26" fillId="0" borderId="11" xfId="0" applyNumberFormat="1" applyFont="1" applyFill="1" applyBorder="1" applyAlignment="1">
      <alignment horizontal="right" vertical="center" wrapText="1"/>
    </xf>
    <xf numFmtId="10" fontId="14" fillId="0" borderId="49" xfId="0" applyNumberFormat="1" applyFont="1" applyBorder="1" applyAlignment="1">
      <alignment horizontal="center" vertical="center"/>
    </xf>
    <xf numFmtId="0" fontId="26" fillId="2" borderId="9" xfId="0" applyFont="1" applyFill="1" applyBorder="1" applyAlignment="1">
      <alignment vertical="center" wrapText="1"/>
    </xf>
    <xf numFmtId="4" fontId="14" fillId="2" borderId="2" xfId="0" applyNumberFormat="1" applyFont="1" applyFill="1" applyBorder="1" applyAlignment="1">
      <alignment horizontal="right" vertical="center"/>
    </xf>
    <xf numFmtId="0" fontId="14" fillId="2" borderId="2" xfId="0" applyFont="1" applyFill="1" applyBorder="1" applyAlignment="1">
      <alignment horizontal="left" vertical="center" wrapText="1"/>
    </xf>
    <xf numFmtId="4" fontId="26" fillId="2" borderId="52" xfId="0" applyNumberFormat="1" applyFont="1" applyFill="1" applyBorder="1" applyAlignment="1">
      <alignment horizontal="right" vertical="center"/>
    </xf>
    <xf numFmtId="0" fontId="14" fillId="2" borderId="46" xfId="0" applyFont="1" applyFill="1" applyBorder="1" applyAlignment="1">
      <alignment horizontal="left" vertical="center" wrapText="1"/>
    </xf>
    <xf numFmtId="4" fontId="14" fillId="0" borderId="47" xfId="0" applyNumberFormat="1" applyFont="1" applyFill="1" applyBorder="1" applyAlignment="1">
      <alignment horizontal="right" vertical="center"/>
    </xf>
    <xf numFmtId="4" fontId="30" fillId="2" borderId="0" xfId="0" applyNumberFormat="1" applyFont="1" applyFill="1" applyBorder="1" applyAlignment="1">
      <alignment horizontal="right" vertical="center"/>
    </xf>
    <xf numFmtId="4" fontId="14" fillId="2" borderId="21" xfId="0" applyNumberFormat="1" applyFont="1" applyFill="1" applyBorder="1" applyAlignment="1">
      <alignment horizontal="right" vertical="center"/>
    </xf>
    <xf numFmtId="0" fontId="26" fillId="2" borderId="60" xfId="0" applyFont="1" applyFill="1" applyBorder="1" applyAlignment="1">
      <alignment vertical="center" wrapText="1"/>
    </xf>
    <xf numFmtId="0" fontId="26" fillId="0" borderId="0" xfId="0" applyFont="1" applyFill="1" applyBorder="1" applyAlignment="1">
      <alignment vertical="center" wrapText="1"/>
    </xf>
    <xf numFmtId="4" fontId="26" fillId="2" borderId="11" xfId="0" applyNumberFormat="1" applyFont="1" applyFill="1" applyBorder="1" applyAlignment="1">
      <alignment horizontal="right" vertical="center"/>
    </xf>
    <xf numFmtId="4" fontId="14" fillId="0" borderId="23" xfId="0" applyNumberFormat="1" applyFont="1" applyFill="1" applyBorder="1" applyAlignment="1">
      <alignment horizontal="right" vertical="center"/>
    </xf>
    <xf numFmtId="4" fontId="30" fillId="2" borderId="2" xfId="0" applyNumberFormat="1" applyFont="1" applyFill="1" applyBorder="1" applyAlignment="1">
      <alignment horizontal="right" vertical="center"/>
    </xf>
    <xf numFmtId="4" fontId="30" fillId="2" borderId="11" xfId="0" applyNumberFormat="1" applyFont="1" applyFill="1" applyBorder="1" applyAlignment="1">
      <alignment horizontal="right" vertical="center"/>
    </xf>
    <xf numFmtId="4" fontId="14" fillId="0" borderId="39" xfId="0" applyNumberFormat="1" applyFont="1" applyFill="1" applyBorder="1" applyAlignment="1">
      <alignment horizontal="right" vertical="center" wrapText="1"/>
    </xf>
    <xf numFmtId="14" fontId="26" fillId="0" borderId="9" xfId="0" applyNumberFormat="1" applyFont="1" applyFill="1" applyBorder="1" applyAlignment="1">
      <alignment horizontal="left" vertical="center" wrapText="1"/>
    </xf>
    <xf numFmtId="4" fontId="0" fillId="0" borderId="1" xfId="0" applyNumberFormat="1" applyBorder="1" applyAlignment="1">
      <alignment horizontal="center" vertical="center"/>
    </xf>
    <xf numFmtId="4" fontId="14" fillId="0" borderId="27" xfId="0" applyNumberFormat="1" applyFont="1" applyFill="1" applyBorder="1" applyAlignment="1">
      <alignment horizontal="right" vertical="center" wrapText="1"/>
    </xf>
    <xf numFmtId="10" fontId="0" fillId="0" borderId="27" xfId="0" applyNumberFormat="1" applyBorder="1" applyAlignment="1">
      <alignment horizontal="center" vertical="center"/>
    </xf>
    <xf numFmtId="0" fontId="0" fillId="2" borderId="3" xfId="0" applyFill="1" applyBorder="1" applyAlignment="1">
      <alignment horizontal="left" vertical="center" wrapText="1"/>
    </xf>
    <xf numFmtId="164" fontId="14" fillId="2" borderId="3" xfId="0" applyNumberFormat="1" applyFont="1" applyFill="1" applyBorder="1" applyAlignment="1">
      <alignment vertical="center" wrapText="1"/>
    </xf>
    <xf numFmtId="164" fontId="14" fillId="2" borderId="3" xfId="0" applyNumberFormat="1" applyFont="1" applyFill="1" applyBorder="1" applyAlignment="1">
      <alignment horizontal="center" vertical="center" wrapText="1"/>
    </xf>
    <xf numFmtId="4" fontId="14" fillId="0" borderId="49" xfId="0" applyNumberFormat="1" applyFont="1" applyFill="1" applyBorder="1" applyAlignment="1">
      <alignment horizontal="right" vertical="center"/>
    </xf>
    <xf numFmtId="4" fontId="30" fillId="2" borderId="58" xfId="0" applyNumberFormat="1" applyFont="1" applyFill="1" applyBorder="1" applyAlignment="1">
      <alignment horizontal="right" vertical="center"/>
    </xf>
    <xf numFmtId="4" fontId="14" fillId="2" borderId="6" xfId="0" applyNumberFormat="1" applyFont="1" applyFill="1" applyBorder="1" applyAlignment="1">
      <alignment horizontal="right" vertical="center"/>
    </xf>
    <xf numFmtId="10" fontId="0" fillId="0" borderId="49" xfId="0" applyNumberFormat="1" applyBorder="1" applyAlignment="1">
      <alignment horizontal="center" vertical="center"/>
    </xf>
    <xf numFmtId="4" fontId="20" fillId="4" borderId="61" xfId="0" applyNumberFormat="1" applyFont="1" applyFill="1" applyBorder="1" applyAlignment="1">
      <alignment horizontal="right" vertical="center"/>
    </xf>
    <xf numFmtId="0" fontId="14" fillId="4" borderId="61" xfId="0" applyFont="1" applyFill="1" applyBorder="1" applyAlignment="1">
      <alignment horizontal="center" vertical="center"/>
    </xf>
    <xf numFmtId="0" fontId="14" fillId="4" borderId="62" xfId="0" applyFont="1" applyFill="1" applyBorder="1" applyAlignment="1">
      <alignment horizontal="center" vertical="center"/>
    </xf>
    <xf numFmtId="0" fontId="14" fillId="4" borderId="64" xfId="0" applyFont="1" applyFill="1" applyBorder="1" applyAlignment="1">
      <alignment horizontal="center" vertical="center"/>
    </xf>
    <xf numFmtId="4" fontId="20" fillId="4" borderId="65" xfId="0" applyNumberFormat="1" applyFont="1" applyFill="1" applyBorder="1" applyAlignment="1">
      <alignment horizontal="right" vertical="center"/>
    </xf>
    <xf numFmtId="4" fontId="20" fillId="4" borderId="66" xfId="0" applyNumberFormat="1" applyFont="1" applyFill="1" applyBorder="1" applyAlignment="1">
      <alignment horizontal="right" vertical="center"/>
    </xf>
    <xf numFmtId="4" fontId="20" fillId="4" borderId="59" xfId="0" applyNumberFormat="1" applyFont="1" applyFill="1" applyBorder="1" applyAlignment="1">
      <alignment horizontal="right" vertical="center"/>
    </xf>
    <xf numFmtId="10" fontId="31" fillId="4" borderId="65" xfId="0" applyNumberFormat="1" applyFont="1" applyFill="1" applyBorder="1" applyAlignment="1">
      <alignment horizontal="center" vertical="center" wrapText="1"/>
    </xf>
    <xf numFmtId="0" fontId="20" fillId="0" borderId="4" xfId="0" applyFont="1" applyBorder="1" applyAlignment="1">
      <alignment horizontal="center" vertical="center"/>
    </xf>
    <xf numFmtId="0" fontId="51" fillId="0" borderId="12" xfId="0" applyFont="1" applyFill="1" applyBorder="1" applyAlignment="1">
      <alignment horizontal="right" vertical="center" wrapText="1"/>
    </xf>
    <xf numFmtId="0" fontId="26" fillId="0" borderId="12"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51" xfId="0" applyFont="1" applyFill="1" applyBorder="1" applyAlignment="1">
      <alignment horizontal="center" vertical="center"/>
    </xf>
    <xf numFmtId="0" fontId="26" fillId="0" borderId="51" xfId="0" applyFont="1" applyFill="1" applyBorder="1" applyAlignment="1">
      <alignment horizontal="center" vertical="center"/>
    </xf>
    <xf numFmtId="0" fontId="26" fillId="0" borderId="39" xfId="0" applyFont="1" applyFill="1" applyBorder="1" applyAlignment="1">
      <alignment horizontal="center" vertical="center"/>
    </xf>
    <xf numFmtId="4" fontId="51" fillId="0" borderId="9" xfId="0" applyNumberFormat="1" applyFont="1" applyFill="1" applyBorder="1" applyAlignment="1">
      <alignment vertical="center"/>
    </xf>
    <xf numFmtId="4" fontId="26" fillId="0" borderId="4" xfId="0" applyNumberFormat="1" applyFont="1" applyFill="1" applyBorder="1" applyAlignment="1">
      <alignment horizontal="center" vertical="center" wrapText="1"/>
    </xf>
    <xf numFmtId="4" fontId="26" fillId="0" borderId="39" xfId="0" applyNumberFormat="1" applyFont="1" applyFill="1" applyBorder="1" applyAlignment="1">
      <alignment horizontal="center" vertical="center" wrapText="1"/>
    </xf>
    <xf numFmtId="0" fontId="14" fillId="0" borderId="9" xfId="0" applyFont="1" applyBorder="1" applyAlignment="1">
      <alignment horizontal="center" vertical="center"/>
    </xf>
    <xf numFmtId="0" fontId="20" fillId="0" borderId="11" xfId="0" applyFont="1" applyBorder="1" applyAlignment="1">
      <alignment horizontal="right" vertical="center" wrapText="1"/>
    </xf>
    <xf numFmtId="0" fontId="26" fillId="0" borderId="17" xfId="0" applyFont="1" applyBorder="1" applyAlignment="1">
      <alignment horizontal="center" vertical="center"/>
    </xf>
    <xf numFmtId="0" fontId="26" fillId="0" borderId="27" xfId="0" applyFont="1" applyBorder="1" applyAlignment="1">
      <alignment horizontal="center" vertical="center"/>
    </xf>
    <xf numFmtId="4" fontId="55" fillId="0" borderId="24" xfId="0" applyNumberFormat="1" applyFont="1" applyFill="1" applyBorder="1" applyAlignment="1">
      <alignment vertical="center"/>
    </xf>
    <xf numFmtId="4" fontId="20" fillId="0" borderId="2" xfId="0" applyNumberFormat="1" applyFont="1" applyFill="1" applyBorder="1" applyAlignment="1">
      <alignment vertical="center"/>
    </xf>
    <xf numFmtId="4" fontId="14" fillId="0" borderId="27" xfId="0" applyNumberFormat="1" applyFont="1" applyBorder="1" applyAlignment="1">
      <alignment horizontal="center" vertical="center"/>
    </xf>
    <xf numFmtId="0" fontId="14" fillId="0" borderId="24" xfId="0" applyFont="1" applyBorder="1" applyAlignment="1">
      <alignment horizontal="center" vertical="center"/>
    </xf>
    <xf numFmtId="0" fontId="62" fillId="0" borderId="0" xfId="0" applyFont="1" applyBorder="1" applyAlignment="1">
      <alignment horizontal="center" vertical="center"/>
    </xf>
    <xf numFmtId="0" fontId="14" fillId="0" borderId="0" xfId="0" applyFont="1" applyBorder="1" applyAlignment="1">
      <alignment vertical="center" wrapText="1"/>
    </xf>
    <xf numFmtId="0" fontId="0" fillId="0" borderId="0" xfId="0" applyBorder="1" applyAlignment="1">
      <alignment horizontal="left" vertical="center" wrapText="1"/>
    </xf>
    <xf numFmtId="0" fontId="14" fillId="0" borderId="0" xfId="0" applyFont="1" applyBorder="1" applyAlignment="1">
      <alignment horizontal="center" vertical="center"/>
    </xf>
    <xf numFmtId="4" fontId="14" fillId="0" borderId="0" xfId="0" applyNumberFormat="1" applyFont="1" applyBorder="1" applyAlignment="1">
      <alignment vertical="center"/>
    </xf>
    <xf numFmtId="0" fontId="14" fillId="0" borderId="0" xfId="0" applyFont="1" applyFill="1" applyBorder="1" applyAlignment="1">
      <alignment vertical="center" wrapText="1"/>
    </xf>
    <xf numFmtId="4" fontId="24" fillId="0" borderId="0" xfId="0" applyNumberFormat="1" applyFont="1" applyFill="1" applyBorder="1" applyAlignment="1">
      <alignment horizontal="right" vertical="center" wrapText="1"/>
    </xf>
    <xf numFmtId="0" fontId="14" fillId="0" borderId="0" xfId="0" applyFont="1" applyFill="1" applyBorder="1" applyAlignment="1">
      <alignment horizontal="center" vertical="center"/>
    </xf>
    <xf numFmtId="4" fontId="34" fillId="0" borderId="0" xfId="0" applyNumberFormat="1" applyFont="1" applyFill="1" applyBorder="1" applyAlignment="1">
      <alignment horizontal="center" vertical="center"/>
    </xf>
    <xf numFmtId="4" fontId="34" fillId="0" borderId="0" xfId="0" applyNumberFormat="1" applyFont="1" applyBorder="1" applyAlignment="1">
      <alignment vertical="center"/>
    </xf>
    <xf numFmtId="4" fontId="34" fillId="0" borderId="0" xfId="0" applyNumberFormat="1" applyFont="1" applyBorder="1" applyAlignment="1">
      <alignment horizontal="right" vertical="center" wrapText="1"/>
    </xf>
    <xf numFmtId="4" fontId="14" fillId="0" borderId="0" xfId="0" applyNumberFormat="1" applyFont="1" applyFill="1" applyBorder="1" applyAlignment="1">
      <alignment horizontal="center" vertical="center"/>
    </xf>
    <xf numFmtId="10" fontId="24" fillId="0" borderId="0" xfId="0" applyNumberFormat="1" applyFont="1" applyBorder="1" applyAlignment="1">
      <alignment horizontal="left" vertical="center" wrapText="1"/>
    </xf>
    <xf numFmtId="0" fontId="0" fillId="0" borderId="0" xfId="0" applyFill="1" applyAlignment="1">
      <alignment horizontal="center" vertical="center"/>
    </xf>
    <xf numFmtId="0" fontId="34" fillId="0" borderId="0" xfId="0" applyFont="1" applyFill="1" applyAlignment="1">
      <alignment horizontal="center" vertical="center"/>
    </xf>
    <xf numFmtId="4" fontId="34"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4" fontId="56" fillId="0" borderId="0" xfId="0" applyNumberFormat="1" applyFont="1"/>
    <xf numFmtId="0" fontId="14" fillId="0" borderId="1" xfId="0" applyFont="1" applyFill="1" applyBorder="1" applyAlignment="1">
      <alignment vertical="center" wrapText="1"/>
    </xf>
    <xf numFmtId="0" fontId="42" fillId="3" borderId="20" xfId="0" applyFont="1" applyFill="1" applyBorder="1" applyAlignment="1">
      <alignment horizontal="center" vertical="center" wrapText="1"/>
    </xf>
    <xf numFmtId="4" fontId="14" fillId="0" borderId="39" xfId="0" applyNumberFormat="1" applyFont="1" applyFill="1" applyBorder="1" applyAlignment="1">
      <alignment vertical="center"/>
    </xf>
    <xf numFmtId="4" fontId="14" fillId="0" borderId="17" xfId="0" applyNumberFormat="1" applyFont="1" applyFill="1" applyBorder="1" applyAlignment="1">
      <alignment horizontal="right" vertical="center" wrapText="1"/>
    </xf>
    <xf numFmtId="4" fontId="14" fillId="0" borderId="11" xfId="0" applyNumberFormat="1" applyFont="1" applyFill="1" applyBorder="1" applyAlignment="1">
      <alignment horizontal="right" vertical="center" wrapText="1"/>
    </xf>
    <xf numFmtId="4" fontId="14" fillId="0" borderId="11" xfId="0" applyNumberFormat="1" applyFont="1" applyFill="1" applyBorder="1" applyAlignment="1">
      <alignment horizontal="right" vertical="center"/>
    </xf>
    <xf numFmtId="0" fontId="14" fillId="0" borderId="27" xfId="0" applyFont="1" applyFill="1" applyBorder="1" applyAlignment="1">
      <alignment vertical="center" wrapText="1"/>
    </xf>
    <xf numFmtId="0" fontId="14" fillId="2" borderId="23" xfId="0" applyFont="1" applyFill="1" applyBorder="1" applyAlignment="1">
      <alignment vertical="center" wrapText="1"/>
    </xf>
    <xf numFmtId="4" fontId="26" fillId="2" borderId="27" xfId="0" applyNumberFormat="1" applyFont="1" applyFill="1" applyBorder="1" applyAlignment="1">
      <alignment vertical="center" wrapText="1"/>
    </xf>
    <xf numFmtId="4" fontId="14" fillId="2" borderId="39" xfId="0" applyNumberFormat="1" applyFont="1" applyFill="1" applyBorder="1" applyAlignment="1">
      <alignment vertical="center"/>
    </xf>
    <xf numFmtId="4" fontId="30" fillId="2" borderId="14" xfId="0" applyNumberFormat="1" applyFont="1" applyFill="1" applyBorder="1" applyAlignment="1">
      <alignment horizontal="right" vertical="center"/>
    </xf>
    <xf numFmtId="4" fontId="14" fillId="2" borderId="17" xfId="0" applyNumberFormat="1" applyFont="1" applyFill="1" applyBorder="1" applyAlignment="1">
      <alignment horizontal="right" vertical="center"/>
    </xf>
    <xf numFmtId="0" fontId="26" fillId="2" borderId="27" xfId="0" applyFont="1" applyFill="1" applyBorder="1" applyAlignment="1">
      <alignment vertical="center" wrapText="1"/>
    </xf>
    <xf numFmtId="0" fontId="14" fillId="0" borderId="18" xfId="0" applyFont="1" applyFill="1" applyBorder="1" applyAlignment="1">
      <alignment horizontal="left" vertical="center" wrapText="1"/>
    </xf>
    <xf numFmtId="0" fontId="14" fillId="0" borderId="41" xfId="0" applyFont="1" applyFill="1" applyBorder="1" applyAlignment="1">
      <alignment vertical="center" wrapText="1"/>
    </xf>
    <xf numFmtId="4" fontId="14" fillId="0" borderId="12" xfId="0" applyNumberFormat="1" applyFont="1" applyFill="1" applyBorder="1" applyAlignment="1">
      <alignment vertical="center"/>
    </xf>
    <xf numFmtId="0" fontId="14" fillId="0" borderId="19" xfId="11" applyFont="1" applyFill="1" applyBorder="1" applyAlignment="1">
      <alignment vertical="center" wrapText="1"/>
    </xf>
    <xf numFmtId="0" fontId="14" fillId="0" borderId="3" xfId="11" applyFont="1" applyFill="1" applyBorder="1" applyAlignment="1">
      <alignment vertical="center" wrapText="1"/>
    </xf>
    <xf numFmtId="4" fontId="14" fillId="0" borderId="52" xfId="0" applyNumberFormat="1" applyFont="1" applyFill="1" applyBorder="1" applyAlignment="1">
      <alignment vertical="center"/>
    </xf>
    <xf numFmtId="4" fontId="14" fillId="0" borderId="11" xfId="0" applyNumberFormat="1" applyFont="1" applyFill="1" applyBorder="1" applyAlignment="1">
      <alignment vertical="center"/>
    </xf>
    <xf numFmtId="0" fontId="14" fillId="0" borderId="3" xfId="0" applyFont="1" applyBorder="1" applyAlignment="1">
      <alignment vertical="center" wrapText="1"/>
    </xf>
    <xf numFmtId="0" fontId="14" fillId="0" borderId="4" xfId="0" applyFont="1" applyFill="1" applyBorder="1" applyAlignment="1">
      <alignment horizontal="left" vertical="center" wrapText="1"/>
    </xf>
    <xf numFmtId="0" fontId="14" fillId="0" borderId="6" xfId="0" applyFont="1" applyFill="1" applyBorder="1" applyAlignment="1">
      <alignment horizontal="left" vertical="center" wrapText="1"/>
    </xf>
    <xf numFmtId="4" fontId="26" fillId="0" borderId="49" xfId="0" applyNumberFormat="1" applyFont="1" applyFill="1" applyBorder="1" applyAlignment="1">
      <alignment vertical="center"/>
    </xf>
    <xf numFmtId="4" fontId="49" fillId="0" borderId="19" xfId="0" applyNumberFormat="1" applyFont="1" applyFill="1" applyBorder="1" applyAlignment="1">
      <alignment horizontal="right" vertical="center" wrapText="1"/>
    </xf>
    <xf numFmtId="4" fontId="26" fillId="0" borderId="48" xfId="0" applyNumberFormat="1" applyFont="1" applyFill="1" applyBorder="1" applyAlignment="1">
      <alignment vertical="center"/>
    </xf>
    <xf numFmtId="10" fontId="26" fillId="0" borderId="49" xfId="0" applyNumberFormat="1" applyFont="1" applyFill="1" applyBorder="1" applyAlignment="1">
      <alignment horizontal="center" vertical="center"/>
    </xf>
    <xf numFmtId="10" fontId="26" fillId="0" borderId="47" xfId="0" applyNumberFormat="1" applyFont="1" applyFill="1" applyBorder="1" applyAlignment="1">
      <alignment horizontal="center" vertical="center"/>
    </xf>
    <xf numFmtId="0" fontId="26" fillId="0" borderId="49" xfId="0" applyFont="1" applyFill="1" applyBorder="1" applyAlignment="1">
      <alignment vertical="center" wrapText="1"/>
    </xf>
    <xf numFmtId="0" fontId="14" fillId="0" borderId="14" xfId="11" applyFont="1" applyFill="1" applyBorder="1" applyAlignment="1">
      <alignment vertical="center" wrapText="1"/>
    </xf>
    <xf numFmtId="0" fontId="14" fillId="0" borderId="1" xfId="11" applyFont="1" applyFill="1" applyBorder="1" applyAlignment="1">
      <alignment vertical="center" wrapText="1"/>
    </xf>
    <xf numFmtId="0" fontId="14" fillId="0" borderId="1" xfId="0" applyFont="1" applyBorder="1" applyAlignment="1">
      <alignment vertical="center" wrapText="1"/>
    </xf>
    <xf numFmtId="0" fontId="26" fillId="0" borderId="23" xfId="0" applyFont="1" applyFill="1" applyBorder="1" applyAlignment="1">
      <alignment vertical="center" wrapText="1"/>
    </xf>
    <xf numFmtId="4" fontId="30" fillId="0" borderId="14" xfId="0" applyNumberFormat="1" applyFont="1" applyFill="1" applyBorder="1" applyAlignment="1">
      <alignment vertical="center" wrapText="1"/>
    </xf>
    <xf numFmtId="4" fontId="26" fillId="0" borderId="11" xfId="0" applyNumberFormat="1" applyFont="1" applyFill="1" applyBorder="1" applyAlignment="1">
      <alignment vertical="center" wrapText="1"/>
    </xf>
    <xf numFmtId="4" fontId="14" fillId="0" borderId="27" xfId="0" applyNumberFormat="1" applyFont="1" applyBorder="1" applyAlignment="1">
      <alignment horizontal="right" vertical="center"/>
    </xf>
    <xf numFmtId="4" fontId="14" fillId="0" borderId="17" xfId="0" applyNumberFormat="1" applyFont="1" applyBorder="1" applyAlignment="1">
      <alignment horizontal="right" vertical="center"/>
    </xf>
    <xf numFmtId="0" fontId="26" fillId="0" borderId="0" xfId="0" applyFont="1" applyFill="1" applyBorder="1" applyAlignment="1">
      <alignment horizontal="center" vertical="center"/>
    </xf>
    <xf numFmtId="0" fontId="14" fillId="0" borderId="39" xfId="0" applyFont="1" applyBorder="1" applyAlignment="1">
      <alignment horizontal="center" vertical="center"/>
    </xf>
    <xf numFmtId="0" fontId="26" fillId="0" borderId="17" xfId="0" applyFont="1" applyFill="1" applyBorder="1" applyAlignment="1">
      <alignment horizontal="center" vertical="center"/>
    </xf>
    <xf numFmtId="0" fontId="14" fillId="0" borderId="47" xfId="0" applyFont="1" applyBorder="1" applyAlignment="1">
      <alignment horizontal="center" vertical="center"/>
    </xf>
    <xf numFmtId="0" fontId="14" fillId="0" borderId="55" xfId="0" applyFont="1" applyBorder="1" applyAlignment="1">
      <alignment horizontal="center" vertical="center"/>
    </xf>
    <xf numFmtId="0" fontId="14" fillId="0" borderId="10" xfId="0" applyFont="1" applyBorder="1" applyAlignment="1">
      <alignment horizontal="center" vertical="center"/>
    </xf>
    <xf numFmtId="0" fontId="14" fillId="0" borderId="28"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49" xfId="0" applyNumberFormat="1" applyBorder="1" applyAlignment="1">
      <alignment horizontal="center" vertical="center"/>
    </xf>
    <xf numFmtId="0" fontId="0" fillId="2" borderId="3" xfId="0" applyFill="1" applyBorder="1" applyAlignment="1">
      <alignment horizontal="left" vertical="center" wrapText="1"/>
    </xf>
    <xf numFmtId="4" fontId="14" fillId="0" borderId="49" xfId="0" applyNumberFormat="1" applyFont="1" applyFill="1" applyBorder="1" applyAlignment="1">
      <alignment horizontal="right" vertical="center"/>
    </xf>
    <xf numFmtId="4" fontId="26" fillId="0" borderId="39" xfId="0" applyNumberFormat="1" applyFont="1" applyFill="1" applyBorder="1" applyAlignment="1">
      <alignment horizontal="right" vertical="center" wrapText="1"/>
    </xf>
    <xf numFmtId="0" fontId="63" fillId="0" borderId="0" xfId="0" applyFont="1"/>
    <xf numFmtId="0" fontId="63" fillId="0" borderId="0" xfId="0" applyFont="1" applyAlignment="1">
      <alignment horizontal="right"/>
    </xf>
    <xf numFmtId="0" fontId="64" fillId="5" borderId="5" xfId="0" applyFont="1" applyFill="1" applyBorder="1" applyAlignment="1">
      <alignment horizontal="left" vertical="center" wrapText="1"/>
    </xf>
    <xf numFmtId="0" fontId="64" fillId="5" borderId="4" xfId="0" applyFont="1" applyFill="1" applyBorder="1" applyAlignment="1">
      <alignment horizontal="left" vertical="center" wrapText="1"/>
    </xf>
    <xf numFmtId="0" fontId="65" fillId="5" borderId="39" xfId="0" applyFont="1" applyFill="1" applyBorder="1" applyAlignment="1">
      <alignment horizontal="center" vertical="center" wrapText="1"/>
    </xf>
    <xf numFmtId="0" fontId="65" fillId="5" borderId="1" xfId="0" applyFont="1" applyFill="1" applyBorder="1" applyAlignment="1">
      <alignment horizontal="center" vertical="center" wrapText="1"/>
    </xf>
    <xf numFmtId="0" fontId="65" fillId="5" borderId="2" xfId="0" applyFont="1" applyFill="1" applyBorder="1" applyAlignment="1">
      <alignment horizontal="center" vertical="center" wrapText="1"/>
    </xf>
    <xf numFmtId="0" fontId="65" fillId="5" borderId="15" xfId="0" applyFont="1" applyFill="1" applyBorder="1" applyAlignment="1">
      <alignment horizontal="center" vertical="center" wrapText="1"/>
    </xf>
    <xf numFmtId="4" fontId="66" fillId="4" borderId="9" xfId="0" applyNumberFormat="1" applyFont="1" applyFill="1" applyBorder="1" applyAlignment="1">
      <alignment horizontal="right" vertical="center"/>
    </xf>
    <xf numFmtId="0" fontId="67" fillId="0" borderId="28" xfId="0" applyFont="1" applyBorder="1" applyAlignment="1">
      <alignment horizontal="center" vertical="center" wrapText="1"/>
    </xf>
    <xf numFmtId="4" fontId="66" fillId="0" borderId="28" xfId="0" applyNumberFormat="1" applyFont="1" applyBorder="1" applyAlignment="1">
      <alignment horizontal="right" vertical="center"/>
    </xf>
    <xf numFmtId="4" fontId="66" fillId="0" borderId="26" xfId="0" applyNumberFormat="1" applyFont="1" applyBorder="1" applyAlignment="1">
      <alignment horizontal="right" vertical="center"/>
    </xf>
    <xf numFmtId="4" fontId="67" fillId="0" borderId="8" xfId="0" applyNumberFormat="1" applyFont="1" applyBorder="1" applyAlignment="1">
      <alignment horizontal="right" vertical="center"/>
    </xf>
    <xf numFmtId="10" fontId="67" fillId="0" borderId="16" xfId="0" applyNumberFormat="1" applyFont="1" applyBorder="1" applyAlignment="1">
      <alignment horizontal="center" vertical="center"/>
    </xf>
    <xf numFmtId="10" fontId="67" fillId="0" borderId="16" xfId="0" applyNumberFormat="1" applyFont="1" applyFill="1" applyBorder="1" applyAlignment="1">
      <alignment horizontal="center" vertical="center"/>
    </xf>
    <xf numFmtId="4" fontId="66" fillId="5" borderId="67" xfId="0" applyNumberFormat="1" applyFont="1" applyFill="1" applyBorder="1" applyAlignment="1">
      <alignment horizontal="right" vertical="center"/>
    </xf>
    <xf numFmtId="10" fontId="69" fillId="0" borderId="0" xfId="0" applyNumberFormat="1" applyFont="1" applyFill="1" applyBorder="1" applyAlignment="1">
      <alignment horizontal="center" vertical="center"/>
    </xf>
    <xf numFmtId="0" fontId="0" fillId="0" borderId="0" xfId="0" applyFill="1" applyBorder="1"/>
    <xf numFmtId="0" fontId="60" fillId="0" borderId="0" xfId="0" applyFont="1" applyFill="1" applyBorder="1" applyAlignment="1">
      <alignment vertical="center"/>
    </xf>
    <xf numFmtId="0" fontId="69" fillId="0" borderId="0" xfId="0" applyFont="1" applyFill="1" applyBorder="1" applyAlignment="1">
      <alignment horizontal="left" vertical="center" wrapText="1"/>
    </xf>
    <xf numFmtId="4" fontId="69" fillId="0" borderId="0" xfId="0" applyNumberFormat="1" applyFont="1" applyFill="1" applyBorder="1" applyAlignment="1">
      <alignment horizontal="right" vertical="center"/>
    </xf>
    <xf numFmtId="0" fontId="70" fillId="0" borderId="0" xfId="0" applyFont="1" applyFill="1" applyBorder="1" applyAlignment="1">
      <alignment horizontal="left" vertical="center" wrapText="1"/>
    </xf>
    <xf numFmtId="4" fontId="70" fillId="0" borderId="0" xfId="0" applyNumberFormat="1" applyFont="1" applyFill="1" applyBorder="1" applyAlignment="1">
      <alignment horizontal="right" vertical="center"/>
    </xf>
    <xf numFmtId="4" fontId="63" fillId="0" borderId="0" xfId="0" applyNumberFormat="1" applyFont="1" applyFill="1" applyBorder="1" applyAlignment="1">
      <alignment horizontal="right" vertical="center"/>
    </xf>
    <xf numFmtId="10" fontId="70" fillId="0" borderId="0" xfId="0" applyNumberFormat="1" applyFont="1" applyFill="1" applyBorder="1" applyAlignment="1">
      <alignment horizontal="center" vertical="center"/>
    </xf>
    <xf numFmtId="0" fontId="63" fillId="0" borderId="0" xfId="0" applyFont="1" applyFill="1" applyBorder="1" applyAlignment="1">
      <alignment horizontal="right"/>
    </xf>
    <xf numFmtId="4" fontId="68" fillId="0" borderId="2" xfId="0" applyNumberFormat="1" applyFont="1" applyFill="1" applyBorder="1" applyAlignment="1">
      <alignment horizontal="right" vertical="center"/>
    </xf>
    <xf numFmtId="0" fontId="66" fillId="0" borderId="2" xfId="0" applyFont="1" applyFill="1" applyBorder="1" applyAlignment="1">
      <alignment horizontal="right" vertical="center" wrapText="1"/>
    </xf>
    <xf numFmtId="0" fontId="66" fillId="0" borderId="2" xfId="0" applyFont="1" applyFill="1" applyBorder="1" applyAlignment="1">
      <alignment horizontal="left" vertical="center" wrapText="1"/>
    </xf>
    <xf numFmtId="4" fontId="72" fillId="0" borderId="2" xfId="0" applyNumberFormat="1" applyFont="1" applyFill="1" applyBorder="1" applyAlignment="1">
      <alignment horizontal="right" vertical="center"/>
    </xf>
    <xf numFmtId="4" fontId="73" fillId="0" borderId="2" xfId="0" applyNumberFormat="1" applyFont="1" applyFill="1" applyBorder="1" applyAlignment="1">
      <alignment horizontal="right" vertical="center"/>
    </xf>
    <xf numFmtId="4" fontId="66" fillId="0" borderId="2" xfId="0" applyNumberFormat="1" applyFont="1" applyFill="1" applyBorder="1" applyAlignment="1">
      <alignment horizontal="right" vertical="center"/>
    </xf>
    <xf numFmtId="0" fontId="69" fillId="0" borderId="0" xfId="0" applyFont="1" applyBorder="1" applyAlignment="1">
      <alignment horizontal="left" vertical="center" wrapText="1"/>
    </xf>
    <xf numFmtId="10" fontId="0" fillId="0" borderId="0" xfId="0" applyNumberFormat="1"/>
    <xf numFmtId="0" fontId="39" fillId="0" borderId="0" xfId="0" applyFont="1" applyFill="1" applyBorder="1" applyAlignment="1">
      <alignment vertical="center"/>
    </xf>
    <xf numFmtId="0" fontId="39" fillId="0" borderId="0" xfId="0" applyFont="1"/>
    <xf numFmtId="0" fontId="66" fillId="0" borderId="0" xfId="0" applyFont="1"/>
    <xf numFmtId="0" fontId="67" fillId="0" borderId="0" xfId="0" applyFont="1"/>
    <xf numFmtId="10" fontId="67" fillId="0" borderId="0" xfId="0" applyNumberFormat="1" applyFont="1"/>
    <xf numFmtId="0" fontId="67" fillId="0" borderId="1" xfId="0" applyFont="1" applyBorder="1" applyAlignment="1">
      <alignment horizontal="center" vertical="top"/>
    </xf>
    <xf numFmtId="0" fontId="67" fillId="0" borderId="1" xfId="0" applyFont="1" applyFill="1" applyBorder="1" applyAlignment="1">
      <alignment horizontal="center" vertical="top"/>
    </xf>
    <xf numFmtId="0" fontId="67" fillId="0" borderId="0" xfId="0" applyFont="1" applyAlignment="1">
      <alignment horizontal="left" vertical="top"/>
    </xf>
    <xf numFmtId="0" fontId="77" fillId="0" borderId="0" xfId="0" applyFont="1"/>
    <xf numFmtId="4" fontId="67" fillId="0" borderId="1" xfId="0" applyNumberFormat="1" applyFont="1" applyFill="1" applyBorder="1" applyAlignment="1">
      <alignment horizontal="right" vertical="center"/>
    </xf>
    <xf numFmtId="0" fontId="66" fillId="0" borderId="11" xfId="0" applyFont="1" applyFill="1" applyBorder="1" applyAlignment="1">
      <alignment horizontal="left" vertical="center" wrapText="1"/>
    </xf>
    <xf numFmtId="4" fontId="66" fillId="0" borderId="27" xfId="0" applyNumberFormat="1" applyFont="1" applyFill="1" applyBorder="1" applyAlignment="1">
      <alignment horizontal="right" vertical="center" wrapText="1"/>
    </xf>
    <xf numFmtId="4" fontId="67" fillId="0" borderId="2" xfId="0" applyNumberFormat="1" applyFont="1" applyFill="1" applyBorder="1" applyAlignment="1">
      <alignment horizontal="right" vertical="center"/>
    </xf>
    <xf numFmtId="10" fontId="67" fillId="0" borderId="52" xfId="0" applyNumberFormat="1" applyFont="1" applyFill="1" applyBorder="1" applyAlignment="1">
      <alignment horizontal="center" vertical="center"/>
    </xf>
    <xf numFmtId="10" fontId="67" fillId="0" borderId="14" xfId="0" applyNumberFormat="1" applyFont="1" applyFill="1" applyBorder="1" applyAlignment="1">
      <alignment horizontal="center" vertical="center"/>
    </xf>
    <xf numFmtId="4" fontId="67" fillId="0" borderId="27" xfId="0" applyNumberFormat="1" applyFont="1" applyFill="1" applyBorder="1" applyAlignment="1">
      <alignment horizontal="right" vertical="center"/>
    </xf>
    <xf numFmtId="0" fontId="14" fillId="0" borderId="1" xfId="10" applyFont="1" applyBorder="1" applyAlignment="1">
      <alignment vertical="center" wrapText="1"/>
    </xf>
    <xf numFmtId="0" fontId="0" fillId="0" borderId="3" xfId="0" applyFill="1" applyBorder="1" applyAlignment="1">
      <alignment vertical="center" wrapText="1"/>
    </xf>
    <xf numFmtId="164" fontId="13" fillId="0" borderId="3" xfId="0" applyNumberFormat="1" applyFont="1" applyFill="1" applyBorder="1" applyAlignment="1">
      <alignment vertical="center" wrapText="1"/>
    </xf>
    <xf numFmtId="164" fontId="13" fillId="0" borderId="3"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4" fontId="13" fillId="0" borderId="49" xfId="0" applyNumberFormat="1" applyFont="1" applyFill="1" applyBorder="1" applyAlignment="1">
      <alignment horizontal="right" vertical="center"/>
    </xf>
    <xf numFmtId="4" fontId="30" fillId="0" borderId="58" xfId="0" applyNumberFormat="1" applyFont="1" applyFill="1" applyBorder="1" applyAlignment="1">
      <alignment horizontal="right" vertical="center"/>
    </xf>
    <xf numFmtId="4" fontId="13" fillId="0" borderId="6" xfId="0" applyNumberFormat="1" applyFont="1" applyFill="1" applyBorder="1" applyAlignment="1">
      <alignment horizontal="right" vertical="center"/>
    </xf>
    <xf numFmtId="10" fontId="13" fillId="0" borderId="27" xfId="0" applyNumberFormat="1" applyFont="1" applyFill="1" applyBorder="1" applyAlignment="1">
      <alignment horizontal="center" vertical="center"/>
    </xf>
    <xf numFmtId="10" fontId="0" fillId="0" borderId="49" xfId="0" applyNumberFormat="1" applyFill="1" applyBorder="1" applyAlignment="1">
      <alignment horizontal="center" vertical="center"/>
    </xf>
    <xf numFmtId="0" fontId="0" fillId="0" borderId="69" xfId="0" applyFill="1" applyBorder="1" applyAlignment="1">
      <alignment vertical="center"/>
    </xf>
    <xf numFmtId="0" fontId="72" fillId="0" borderId="11" xfId="0" applyFont="1" applyFill="1" applyBorder="1" applyAlignment="1">
      <alignment horizontal="left" vertical="center" wrapText="1"/>
    </xf>
    <xf numFmtId="0" fontId="64" fillId="5" borderId="9" xfId="0" applyFont="1" applyFill="1" applyBorder="1" applyAlignment="1">
      <alignment horizontal="left" vertical="center" wrapText="1"/>
    </xf>
    <xf numFmtId="0" fontId="60" fillId="0" borderId="0" xfId="0" applyFont="1" applyFill="1"/>
    <xf numFmtId="0" fontId="78" fillId="0" borderId="0" xfId="0" applyFont="1" applyFill="1" applyBorder="1" applyAlignment="1"/>
    <xf numFmtId="0" fontId="14" fillId="0" borderId="1" xfId="0" applyFont="1" applyFill="1" applyBorder="1" applyAlignment="1">
      <alignment horizontal="left" vertical="center" wrapText="1"/>
    </xf>
    <xf numFmtId="10" fontId="14" fillId="0" borderId="49" xfId="0" applyNumberFormat="1" applyFont="1" applyFill="1" applyBorder="1" applyAlignment="1">
      <alignment horizontal="center" vertical="center"/>
    </xf>
    <xf numFmtId="0" fontId="14" fillId="2" borderId="3" xfId="0" applyFont="1" applyFill="1" applyBorder="1" applyAlignment="1">
      <alignment horizontal="center" vertical="center" wrapText="1"/>
    </xf>
    <xf numFmtId="4" fontId="14" fillId="0" borderId="47" xfId="0" applyNumberFormat="1" applyFont="1" applyBorder="1" applyAlignment="1">
      <alignment horizontal="right" vertical="center"/>
    </xf>
    <xf numFmtId="0" fontId="12" fillId="0" borderId="1" xfId="0" applyFont="1" applyFill="1" applyBorder="1" applyAlignment="1">
      <alignment vertical="center" wrapText="1"/>
    </xf>
    <xf numFmtId="0" fontId="12" fillId="0" borderId="18" xfId="0" applyFont="1" applyFill="1" applyBorder="1" applyAlignment="1">
      <alignment vertical="center" wrapText="1"/>
    </xf>
    <xf numFmtId="4" fontId="30" fillId="0" borderId="3" xfId="0" applyNumberFormat="1" applyFont="1" applyFill="1" applyBorder="1" applyAlignment="1">
      <alignment horizontal="right" vertical="center"/>
    </xf>
    <xf numFmtId="4" fontId="12" fillId="0" borderId="1" xfId="0" applyNumberFormat="1" applyFont="1" applyFill="1" applyBorder="1" applyAlignment="1">
      <alignment horizontal="right" vertical="center"/>
    </xf>
    <xf numFmtId="4" fontId="12" fillId="0" borderId="3" xfId="0" applyNumberFormat="1" applyFont="1" applyFill="1" applyBorder="1" applyAlignment="1">
      <alignment horizontal="right" vertical="center"/>
    </xf>
    <xf numFmtId="4" fontId="12" fillId="0" borderId="27" xfId="0" applyNumberFormat="1" applyFont="1" applyFill="1" applyBorder="1" applyAlignment="1">
      <alignment horizontal="right" vertical="center"/>
    </xf>
    <xf numFmtId="10" fontId="26" fillId="0" borderId="27" xfId="0" applyNumberFormat="1" applyFont="1" applyFill="1" applyBorder="1" applyAlignment="1">
      <alignment horizontal="center" vertical="center"/>
    </xf>
    <xf numFmtId="0" fontId="20" fillId="3" borderId="66" xfId="0" applyFont="1" applyFill="1" applyBorder="1" applyAlignment="1">
      <alignment horizontal="center" vertical="center"/>
    </xf>
    <xf numFmtId="0" fontId="20" fillId="3" borderId="62" xfId="0" applyFont="1" applyFill="1" applyBorder="1" applyAlignment="1">
      <alignment vertical="center" wrapText="1"/>
    </xf>
    <xf numFmtId="0" fontId="20" fillId="3" borderId="62" xfId="0" applyFont="1" applyFill="1" applyBorder="1" applyAlignment="1">
      <alignment horizontal="left" vertical="center" wrapText="1"/>
    </xf>
    <xf numFmtId="0" fontId="14" fillId="3" borderId="62" xfId="0" applyFont="1" applyFill="1" applyBorder="1" applyAlignment="1">
      <alignment horizontal="left" vertical="center" wrapText="1"/>
    </xf>
    <xf numFmtId="0" fontId="14" fillId="3" borderId="62" xfId="0" applyFont="1" applyFill="1" applyBorder="1" applyAlignment="1">
      <alignment horizontal="left" vertical="center"/>
    </xf>
    <xf numFmtId="4" fontId="20" fillId="3" borderId="70" xfId="0" applyNumberFormat="1" applyFont="1" applyFill="1" applyBorder="1" applyAlignment="1">
      <alignment horizontal="right" vertical="center"/>
    </xf>
    <xf numFmtId="4" fontId="31" fillId="3" borderId="62" xfId="0" applyNumberFormat="1" applyFont="1" applyFill="1" applyBorder="1" applyAlignment="1">
      <alignment horizontal="left" vertical="center"/>
    </xf>
    <xf numFmtId="0" fontId="14" fillId="3" borderId="62" xfId="0" applyFont="1" applyFill="1" applyBorder="1" applyAlignment="1">
      <alignment horizontal="center" vertical="center"/>
    </xf>
    <xf numFmtId="0" fontId="14" fillId="3" borderId="64" xfId="0" applyFont="1" applyFill="1" applyBorder="1" applyAlignment="1">
      <alignment horizontal="center" vertical="center"/>
    </xf>
    <xf numFmtId="4" fontId="20" fillId="3" borderId="65" xfId="0" applyNumberFormat="1" applyFont="1" applyFill="1" applyBorder="1" applyAlignment="1">
      <alignment horizontal="right" vertical="center"/>
    </xf>
    <xf numFmtId="4" fontId="20" fillId="3" borderId="66" xfId="0" applyNumberFormat="1" applyFont="1" applyFill="1" applyBorder="1" applyAlignment="1">
      <alignment horizontal="right" vertical="center"/>
    </xf>
    <xf numFmtId="4" fontId="20" fillId="3" borderId="59" xfId="0" applyNumberFormat="1" applyFont="1" applyFill="1" applyBorder="1" applyAlignment="1">
      <alignment horizontal="right" vertical="center"/>
    </xf>
    <xf numFmtId="10" fontId="20" fillId="3" borderId="65" xfId="0" applyNumberFormat="1" applyFont="1" applyFill="1" applyBorder="1" applyAlignment="1">
      <alignment horizontal="center" vertical="center"/>
    </xf>
    <xf numFmtId="0" fontId="14" fillId="3" borderId="65" xfId="0" applyFont="1" applyFill="1" applyBorder="1" applyAlignment="1">
      <alignment horizontal="center" vertical="center"/>
    </xf>
    <xf numFmtId="4" fontId="30" fillId="0" borderId="1" xfId="0" applyNumberFormat="1" applyFont="1" applyFill="1" applyBorder="1" applyAlignment="1">
      <alignment horizontal="right" vertical="center"/>
    </xf>
    <xf numFmtId="4" fontId="67" fillId="0" borderId="0" xfId="0" applyNumberFormat="1" applyFont="1" applyFill="1" applyBorder="1" applyAlignment="1">
      <alignment vertical="center" wrapText="1"/>
    </xf>
    <xf numFmtId="4" fontId="71" fillId="0" borderId="4" xfId="0" applyNumberFormat="1" applyFont="1" applyFill="1" applyBorder="1" applyAlignment="1">
      <alignment horizontal="right" vertical="center"/>
    </xf>
    <xf numFmtId="4" fontId="66" fillId="5" borderId="67" xfId="0" applyNumberFormat="1" applyFont="1" applyFill="1" applyBorder="1" applyAlignment="1">
      <alignment horizontal="center" vertical="center"/>
    </xf>
    <xf numFmtId="0" fontId="24" fillId="0" borderId="0" xfId="0" applyFont="1" applyFill="1"/>
    <xf numFmtId="4" fontId="66" fillId="4" borderId="53" xfId="0" applyNumberFormat="1" applyFont="1" applyFill="1" applyBorder="1" applyAlignment="1">
      <alignment horizontal="right" vertical="center"/>
    </xf>
    <xf numFmtId="0" fontId="65" fillId="5" borderId="60" xfId="0" applyFont="1" applyFill="1" applyBorder="1" applyAlignment="1">
      <alignment horizontal="center" vertical="center" wrapText="1"/>
    </xf>
    <xf numFmtId="4" fontId="67" fillId="0" borderId="9" xfId="0" applyNumberFormat="1" applyFont="1" applyFill="1" applyBorder="1" applyAlignment="1">
      <alignment horizontal="right" vertical="center"/>
    </xf>
    <xf numFmtId="4" fontId="67" fillId="3" borderId="24" xfId="0" applyNumberFormat="1" applyFont="1" applyFill="1" applyBorder="1" applyAlignment="1">
      <alignment horizontal="right" vertical="center"/>
    </xf>
    <xf numFmtId="4" fontId="67" fillId="7" borderId="24" xfId="0" applyNumberFormat="1" applyFont="1" applyFill="1" applyBorder="1" applyAlignment="1">
      <alignment horizontal="right" vertical="center"/>
    </xf>
    <xf numFmtId="4" fontId="66" fillId="0" borderId="7" xfId="0" applyNumberFormat="1" applyFont="1" applyBorder="1" applyAlignment="1">
      <alignment horizontal="right" vertical="center"/>
    </xf>
    <xf numFmtId="10" fontId="67" fillId="4" borderId="15" xfId="0" applyNumberFormat="1" applyFont="1" applyFill="1" applyBorder="1" applyAlignment="1">
      <alignment horizontal="center" vertical="center"/>
    </xf>
    <xf numFmtId="10" fontId="67" fillId="5" borderId="44" xfId="0" applyNumberFormat="1" applyFont="1" applyFill="1" applyBorder="1" applyAlignment="1">
      <alignment horizontal="center" vertical="center"/>
    </xf>
    <xf numFmtId="10" fontId="67" fillId="5" borderId="15" xfId="0" applyNumberFormat="1" applyFont="1" applyFill="1" applyBorder="1" applyAlignment="1">
      <alignment horizontal="center" vertical="center"/>
    </xf>
    <xf numFmtId="0" fontId="67" fillId="0" borderId="11" xfId="0" applyFont="1" applyFill="1" applyBorder="1" applyAlignment="1">
      <alignment horizontal="left" vertical="center" wrapText="1"/>
    </xf>
    <xf numFmtId="4" fontId="67" fillId="0" borderId="27" xfId="0" applyNumberFormat="1" applyFont="1" applyFill="1" applyBorder="1" applyAlignment="1">
      <alignment horizontal="right" vertical="center" wrapText="1"/>
    </xf>
    <xf numFmtId="4" fontId="66" fillId="5" borderId="56" xfId="0" applyNumberFormat="1" applyFont="1" applyFill="1" applyBorder="1" applyAlignment="1">
      <alignment horizontal="right" vertical="center"/>
    </xf>
    <xf numFmtId="4" fontId="66" fillId="5" borderId="57" xfId="0" applyNumberFormat="1" applyFont="1" applyFill="1" applyBorder="1" applyAlignment="1">
      <alignment horizontal="right" vertical="center"/>
    </xf>
    <xf numFmtId="4" fontId="68" fillId="0" borderId="71" xfId="0" applyNumberFormat="1" applyFont="1" applyFill="1" applyBorder="1" applyAlignment="1">
      <alignment horizontal="right" vertical="center"/>
    </xf>
    <xf numFmtId="4" fontId="66" fillId="4" borderId="71" xfId="0" applyNumberFormat="1" applyFont="1" applyFill="1" applyBorder="1" applyAlignment="1">
      <alignment horizontal="right" vertical="center"/>
    </xf>
    <xf numFmtId="4" fontId="66" fillId="8" borderId="2" xfId="0" applyNumberFormat="1" applyFont="1" applyFill="1" applyBorder="1" applyAlignment="1">
      <alignment horizontal="right" vertical="center"/>
    </xf>
    <xf numFmtId="4" fontId="68" fillId="8" borderId="68" xfId="0" applyNumberFormat="1" applyFont="1" applyFill="1" applyBorder="1" applyAlignment="1">
      <alignment horizontal="right" vertical="center"/>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4" fontId="14" fillId="0" borderId="3" xfId="0" applyNumberFormat="1" applyFont="1" applyFill="1" applyBorder="1" applyAlignment="1">
      <alignment horizontal="right" vertical="center"/>
    </xf>
    <xf numFmtId="4" fontId="14" fillId="0" borderId="3" xfId="0" applyNumberFormat="1"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2" xfId="10" applyFont="1" applyBorder="1" applyAlignment="1">
      <alignment horizontal="left" vertical="center" wrapText="1"/>
    </xf>
    <xf numFmtId="4" fontId="30" fillId="0" borderId="24" xfId="0" applyNumberFormat="1" applyFont="1" applyFill="1" applyBorder="1" applyAlignment="1">
      <alignment horizontal="right" vertical="center" wrapText="1"/>
    </xf>
    <xf numFmtId="0" fontId="26" fillId="0" borderId="14" xfId="0" applyFont="1" applyBorder="1" applyAlignment="1">
      <alignment vertical="center" wrapText="1"/>
    </xf>
    <xf numFmtId="4" fontId="66" fillId="0" borderId="1" xfId="0" applyNumberFormat="1" applyFont="1" applyFill="1" applyBorder="1" applyAlignment="1">
      <alignment horizontal="right" vertical="center"/>
    </xf>
    <xf numFmtId="4" fontId="68" fillId="7" borderId="1" xfId="0" applyNumberFormat="1" applyFont="1" applyFill="1" applyBorder="1" applyAlignment="1">
      <alignment horizontal="right" vertical="center"/>
    </xf>
    <xf numFmtId="4" fontId="66" fillId="0" borderId="27" xfId="0" applyNumberFormat="1" applyFont="1" applyFill="1" applyBorder="1" applyAlignment="1">
      <alignment horizontal="right" vertical="center"/>
    </xf>
    <xf numFmtId="4" fontId="66" fillId="0" borderId="58" xfId="0" applyNumberFormat="1" applyFont="1" applyFill="1" applyBorder="1" applyAlignment="1">
      <alignment horizontal="right" vertical="center"/>
    </xf>
    <xf numFmtId="10" fontId="66" fillId="0" borderId="52" xfId="0" applyNumberFormat="1" applyFont="1" applyFill="1" applyBorder="1" applyAlignment="1">
      <alignment horizontal="center" vertical="center"/>
    </xf>
    <xf numFmtId="10" fontId="66" fillId="0" borderId="14" xfId="0" applyNumberFormat="1" applyFont="1" applyFill="1" applyBorder="1" applyAlignment="1">
      <alignment horizontal="center" vertical="center"/>
    </xf>
    <xf numFmtId="4" fontId="26" fillId="2" borderId="58" xfId="0" applyNumberFormat="1" applyFont="1" applyFill="1" applyBorder="1" applyAlignment="1">
      <alignment horizontal="right" vertical="center"/>
    </xf>
    <xf numFmtId="0" fontId="11" fillId="0" borderId="2" xfId="0" applyFont="1" applyFill="1" applyBorder="1" applyAlignment="1">
      <alignment horizontal="left" vertical="center" wrapText="1"/>
    </xf>
    <xf numFmtId="0" fontId="11" fillId="0" borderId="27" xfId="0" applyFont="1" applyFill="1" applyBorder="1" applyAlignment="1">
      <alignment vertical="center" wrapText="1"/>
    </xf>
    <xf numFmtId="0" fontId="11" fillId="0" borderId="42" xfId="0" applyFont="1" applyFill="1" applyBorder="1" applyAlignment="1">
      <alignment vertical="center" wrapText="1"/>
    </xf>
    <xf numFmtId="0" fontId="10" fillId="0" borderId="27" xfId="0" applyFont="1" applyFill="1" applyBorder="1" applyAlignment="1">
      <alignment vertical="center" wrapText="1"/>
    </xf>
    <xf numFmtId="0" fontId="9" fillId="0" borderId="14" xfId="0" applyFont="1" applyBorder="1" applyAlignment="1">
      <alignment horizontal="left" vertical="center" wrapText="1"/>
    </xf>
    <xf numFmtId="0" fontId="8" fillId="0" borderId="27" xfId="0" applyFont="1" applyFill="1" applyBorder="1" applyAlignment="1">
      <alignmen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7" fillId="2" borderId="2" xfId="0" applyFont="1" applyFill="1" applyBorder="1" applyAlignment="1">
      <alignment horizontal="left" vertical="center" wrapText="1"/>
    </xf>
    <xf numFmtId="0" fontId="6" fillId="0" borderId="27" xfId="0" applyFont="1" applyFill="1" applyBorder="1" applyAlignment="1">
      <alignment vertical="center" wrapText="1"/>
    </xf>
    <xf numFmtId="0" fontId="0" fillId="0" borderId="3" xfId="0" applyBorder="1" applyAlignment="1">
      <alignment horizontal="left" vertical="center" wrapText="1"/>
    </xf>
    <xf numFmtId="0" fontId="0" fillId="0" borderId="1" xfId="0" applyBorder="1" applyAlignment="1">
      <alignment vertical="center" wrapText="1"/>
    </xf>
    <xf numFmtId="0" fontId="3" fillId="2" borderId="1" xfId="0" applyFont="1" applyFill="1" applyBorder="1" applyAlignment="1">
      <alignment horizontal="left" vertical="center" wrapText="1"/>
    </xf>
    <xf numFmtId="0" fontId="3" fillId="0" borderId="3" xfId="10" applyFont="1" applyFill="1" applyBorder="1" applyAlignment="1">
      <alignment vertical="center" wrapText="1"/>
    </xf>
    <xf numFmtId="164" fontId="3" fillId="0" borderId="3" xfId="0" applyNumberFormat="1" applyFont="1" applyFill="1" applyBorder="1" applyAlignment="1">
      <alignment vertical="center" wrapText="1"/>
    </xf>
    <xf numFmtId="0" fontId="3" fillId="2"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4" fontId="14" fillId="2" borderId="39" xfId="0" applyNumberFormat="1" applyFont="1" applyFill="1" applyBorder="1" applyAlignment="1">
      <alignment horizontal="right" vertical="center"/>
    </xf>
    <xf numFmtId="0" fontId="2" fillId="0" borderId="27" xfId="0" applyFont="1" applyFill="1" applyBorder="1" applyAlignment="1">
      <alignment vertical="center" wrapText="1"/>
    </xf>
    <xf numFmtId="0" fontId="66" fillId="5" borderId="2" xfId="0" applyFont="1" applyFill="1" applyBorder="1" applyAlignment="1">
      <alignment horizontal="left" vertical="center" wrapText="1"/>
    </xf>
    <xf numFmtId="0" fontId="66" fillId="5" borderId="11" xfId="0" applyFont="1" applyFill="1" applyBorder="1" applyAlignment="1">
      <alignment horizontal="left" vertical="center" wrapText="1"/>
    </xf>
    <xf numFmtId="0" fontId="66" fillId="5" borderId="24" xfId="0" applyFont="1" applyFill="1" applyBorder="1" applyAlignment="1">
      <alignment horizontal="left" vertical="center" wrapText="1"/>
    </xf>
    <xf numFmtId="0" fontId="66" fillId="0" borderId="1" xfId="0" applyFont="1" applyBorder="1" applyAlignment="1">
      <alignment horizontal="left" vertical="top" wrapText="1"/>
    </xf>
    <xf numFmtId="0" fontId="67" fillId="0" borderId="1" xfId="0" applyFont="1" applyBorder="1" applyAlignment="1">
      <alignment horizontal="left" vertical="top" wrapText="1"/>
    </xf>
    <xf numFmtId="4" fontId="67" fillId="0" borderId="1" xfId="0" applyNumberFormat="1" applyFont="1" applyFill="1" applyBorder="1" applyAlignment="1">
      <alignment horizontal="left" vertical="center" wrapText="1"/>
    </xf>
    <xf numFmtId="0" fontId="67" fillId="0" borderId="2" xfId="0" applyFont="1" applyBorder="1" applyAlignment="1">
      <alignment horizontal="left" vertical="top" wrapText="1"/>
    </xf>
    <xf numFmtId="0" fontId="67" fillId="0" borderId="11" xfId="0" applyFont="1" applyBorder="1" applyAlignment="1">
      <alignment horizontal="left" vertical="top" wrapText="1"/>
    </xf>
    <xf numFmtId="0" fontId="67" fillId="0" borderId="24" xfId="0" applyFont="1" applyBorder="1" applyAlignment="1">
      <alignment horizontal="left" vertical="top" wrapText="1"/>
    </xf>
    <xf numFmtId="0" fontId="66" fillId="5" borderId="56" xfId="0" applyFont="1" applyFill="1" applyBorder="1" applyAlignment="1">
      <alignment horizontal="left" vertical="center" wrapText="1"/>
    </xf>
    <xf numFmtId="0" fontId="66" fillId="5" borderId="57" xfId="0" applyFont="1" applyFill="1" applyBorder="1" applyAlignment="1">
      <alignment horizontal="left" vertical="center" wrapText="1"/>
    </xf>
    <xf numFmtId="4" fontId="73" fillId="0" borderId="11" xfId="0" applyNumberFormat="1" applyFont="1" applyFill="1" applyBorder="1" applyAlignment="1">
      <alignment horizontal="left" vertical="center"/>
    </xf>
    <xf numFmtId="4" fontId="73" fillId="0" borderId="24" xfId="0" applyNumberFormat="1" applyFont="1" applyFill="1" applyBorder="1" applyAlignment="1">
      <alignment horizontal="left" vertical="center"/>
    </xf>
    <xf numFmtId="4" fontId="66" fillId="0" borderId="11" xfId="0" applyNumberFormat="1" applyFont="1" applyFill="1" applyBorder="1" applyAlignment="1">
      <alignment horizontal="left" vertical="center"/>
    </xf>
    <xf numFmtId="4" fontId="66" fillId="0" borderId="24" xfId="0" applyNumberFormat="1" applyFont="1" applyFill="1" applyBorder="1" applyAlignment="1">
      <alignment horizontal="left" vertical="center"/>
    </xf>
    <xf numFmtId="4" fontId="68" fillId="0" borderId="2" xfId="0" applyNumberFormat="1" applyFont="1" applyFill="1" applyBorder="1" applyAlignment="1">
      <alignment horizontal="left" vertical="center"/>
    </xf>
    <xf numFmtId="4" fontId="68" fillId="0" borderId="11" xfId="0" applyNumberFormat="1" applyFont="1" applyFill="1" applyBorder="1" applyAlignment="1">
      <alignment horizontal="left" vertical="center"/>
    </xf>
    <xf numFmtId="4" fontId="68" fillId="0" borderId="24" xfId="0" applyNumberFormat="1" applyFont="1" applyFill="1" applyBorder="1" applyAlignment="1">
      <alignment horizontal="left" vertical="center"/>
    </xf>
    <xf numFmtId="4" fontId="71" fillId="0" borderId="11" xfId="0" applyNumberFormat="1" applyFont="1" applyFill="1" applyBorder="1" applyAlignment="1">
      <alignment horizontal="left" vertical="center" wrapText="1"/>
    </xf>
    <xf numFmtId="4" fontId="71" fillId="0" borderId="24" xfId="0" applyNumberFormat="1" applyFont="1" applyFill="1" applyBorder="1" applyAlignment="1">
      <alignment horizontal="left" vertical="center" wrapText="1"/>
    </xf>
    <xf numFmtId="4" fontId="72" fillId="0" borderId="11" xfId="0" applyNumberFormat="1" applyFont="1" applyFill="1" applyBorder="1" applyAlignment="1">
      <alignment horizontal="left" vertical="center"/>
    </xf>
    <xf numFmtId="4" fontId="72" fillId="0" borderId="24" xfId="0" applyNumberFormat="1" applyFont="1" applyFill="1" applyBorder="1" applyAlignment="1">
      <alignment horizontal="left" vertical="center"/>
    </xf>
    <xf numFmtId="0" fontId="20" fillId="0" borderId="0" xfId="0" applyFont="1" applyFill="1" applyBorder="1" applyAlignment="1">
      <alignment horizontal="left" wrapText="1"/>
    </xf>
    <xf numFmtId="4" fontId="67" fillId="0" borderId="24" xfId="0" applyNumberFormat="1" applyFont="1" applyFill="1" applyBorder="1" applyAlignment="1">
      <alignment horizontal="left" vertical="center" wrapText="1"/>
    </xf>
    <xf numFmtId="10" fontId="67" fillId="3" borderId="49" xfId="0" applyNumberFormat="1" applyFont="1" applyFill="1" applyBorder="1" applyAlignment="1">
      <alignment horizontal="center" vertical="center"/>
    </xf>
    <xf numFmtId="10" fontId="67" fillId="3" borderId="39" xfId="0" applyNumberFormat="1" applyFont="1" applyFill="1" applyBorder="1" applyAlignment="1">
      <alignment horizontal="center" vertical="center"/>
    </xf>
    <xf numFmtId="4" fontId="66" fillId="0" borderId="49" xfId="0" applyNumberFormat="1" applyFont="1" applyFill="1" applyBorder="1" applyAlignment="1">
      <alignment horizontal="right" vertical="center" wrapText="1"/>
    </xf>
    <xf numFmtId="4" fontId="66" fillId="0" borderId="39" xfId="0" applyNumberFormat="1" applyFont="1" applyFill="1" applyBorder="1" applyAlignment="1">
      <alignment horizontal="right" vertical="center" wrapText="1"/>
    </xf>
    <xf numFmtId="10" fontId="66" fillId="0" borderId="49" xfId="0" applyNumberFormat="1" applyFont="1" applyFill="1" applyBorder="1" applyAlignment="1">
      <alignment horizontal="center" vertical="center"/>
    </xf>
    <xf numFmtId="10" fontId="66" fillId="0" borderId="39" xfId="0" applyNumberFormat="1" applyFont="1" applyFill="1" applyBorder="1" applyAlignment="1">
      <alignment horizontal="center" vertical="center"/>
    </xf>
    <xf numFmtId="10" fontId="66" fillId="0" borderId="19" xfId="0" applyNumberFormat="1" applyFont="1" applyFill="1" applyBorder="1" applyAlignment="1">
      <alignment horizontal="center" vertical="center"/>
    </xf>
    <xf numFmtId="10" fontId="66" fillId="0" borderId="15" xfId="0" applyNumberFormat="1" applyFont="1" applyFill="1" applyBorder="1" applyAlignment="1">
      <alignment horizontal="center" vertical="center"/>
    </xf>
    <xf numFmtId="0" fontId="66" fillId="0" borderId="8" xfId="0" applyFont="1" applyBorder="1" applyAlignment="1">
      <alignment horizontal="left" vertical="center" wrapText="1"/>
    </xf>
    <xf numFmtId="0" fontId="66" fillId="0" borderId="13" xfId="0" applyFont="1" applyBorder="1" applyAlignment="1">
      <alignment horizontal="left" vertical="center" wrapText="1"/>
    </xf>
    <xf numFmtId="0" fontId="66" fillId="7" borderId="2" xfId="0" applyFont="1" applyFill="1" applyBorder="1" applyAlignment="1">
      <alignment horizontal="left" vertical="center" wrapText="1"/>
    </xf>
    <xf numFmtId="0" fontId="66" fillId="7" borderId="17" xfId="0" applyFont="1" applyFill="1" applyBorder="1" applyAlignment="1">
      <alignment horizontal="left" vertical="center" wrapText="1"/>
    </xf>
    <xf numFmtId="4" fontId="66" fillId="3" borderId="40" xfId="0" applyNumberFormat="1" applyFont="1" applyFill="1" applyBorder="1" applyAlignment="1">
      <alignment horizontal="right" vertical="center"/>
    </xf>
    <xf numFmtId="4" fontId="66" fillId="3" borderId="53" xfId="0" applyNumberFormat="1" applyFont="1" applyFill="1" applyBorder="1" applyAlignment="1">
      <alignment horizontal="right" vertical="center"/>
    </xf>
    <xf numFmtId="4" fontId="66" fillId="3" borderId="72" xfId="0" applyNumberFormat="1" applyFont="1" applyFill="1" applyBorder="1" applyAlignment="1">
      <alignment horizontal="right" vertical="center"/>
    </xf>
    <xf numFmtId="4" fontId="66" fillId="3" borderId="73" xfId="0" applyNumberFormat="1" applyFont="1" applyFill="1" applyBorder="1" applyAlignment="1">
      <alignment horizontal="right" vertical="center"/>
    </xf>
    <xf numFmtId="4" fontId="66" fillId="3" borderId="41" xfId="0" applyNumberFormat="1" applyFont="1" applyFill="1" applyBorder="1" applyAlignment="1">
      <alignment horizontal="right" vertical="center"/>
    </xf>
    <xf numFmtId="4" fontId="66" fillId="3" borderId="42" xfId="0" applyNumberFormat="1" applyFont="1" applyFill="1" applyBorder="1" applyAlignment="1">
      <alignment horizontal="right" vertical="center"/>
    </xf>
    <xf numFmtId="0" fontId="66" fillId="0" borderId="6" xfId="0" applyFont="1" applyFill="1" applyBorder="1" applyAlignment="1">
      <alignment horizontal="left" vertical="center" wrapText="1"/>
    </xf>
    <xf numFmtId="0" fontId="66" fillId="0" borderId="21" xfId="0" applyFont="1" applyFill="1" applyBorder="1" applyAlignment="1">
      <alignment horizontal="left" vertical="center" wrapText="1"/>
    </xf>
    <xf numFmtId="0" fontId="66" fillId="0" borderId="4" xfId="0" applyFont="1" applyFill="1" applyBorder="1" applyAlignment="1">
      <alignment horizontal="left" vertical="center" wrapText="1"/>
    </xf>
    <xf numFmtId="10" fontId="67" fillId="3" borderId="19" xfId="0" applyNumberFormat="1" applyFont="1" applyFill="1" applyBorder="1" applyAlignment="1">
      <alignment horizontal="center" vertical="center"/>
    </xf>
    <xf numFmtId="10" fontId="67" fillId="3" borderId="15" xfId="0" applyNumberFormat="1" applyFont="1" applyFill="1" applyBorder="1" applyAlignment="1">
      <alignment horizontal="center" vertical="center"/>
    </xf>
    <xf numFmtId="4" fontId="66" fillId="0" borderId="19" xfId="0" applyNumberFormat="1" applyFont="1" applyFill="1" applyBorder="1" applyAlignment="1">
      <alignment horizontal="right" vertical="center"/>
    </xf>
    <xf numFmtId="4" fontId="66" fillId="0" borderId="15" xfId="0" applyNumberFormat="1" applyFont="1" applyFill="1" applyBorder="1" applyAlignment="1">
      <alignment horizontal="right" vertical="center"/>
    </xf>
    <xf numFmtId="0" fontId="66" fillId="3" borderId="6" xfId="0" applyFont="1" applyFill="1" applyBorder="1" applyAlignment="1">
      <alignment horizontal="left" vertical="center" wrapText="1"/>
    </xf>
    <xf numFmtId="0" fontId="66" fillId="3" borderId="48" xfId="0" applyFont="1" applyFill="1" applyBorder="1" applyAlignment="1">
      <alignment horizontal="left" vertical="center" wrapText="1"/>
    </xf>
    <xf numFmtId="4" fontId="66" fillId="0" borderId="49" xfId="0" applyNumberFormat="1" applyFont="1" applyFill="1" applyBorder="1" applyAlignment="1">
      <alignment horizontal="right" vertical="center"/>
    </xf>
    <xf numFmtId="4" fontId="66" fillId="0" borderId="39" xfId="0" applyNumberFormat="1" applyFont="1" applyFill="1" applyBorder="1" applyAlignment="1">
      <alignment horizontal="right" vertical="center"/>
    </xf>
    <xf numFmtId="4" fontId="66" fillId="0" borderId="41" xfId="0" applyNumberFormat="1" applyFont="1" applyFill="1" applyBorder="1" applyAlignment="1">
      <alignment horizontal="right" vertical="center"/>
    </xf>
    <xf numFmtId="4" fontId="66" fillId="0" borderId="42" xfId="0" applyNumberFormat="1" applyFont="1" applyFill="1" applyBorder="1" applyAlignment="1">
      <alignment horizontal="right" vertical="center"/>
    </xf>
    <xf numFmtId="0" fontId="57" fillId="0" borderId="0" xfId="0" applyFont="1" applyAlignment="1">
      <alignment horizontal="center" wrapText="1"/>
    </xf>
    <xf numFmtId="0" fontId="64" fillId="5" borderId="1" xfId="0" applyFont="1" applyFill="1" applyBorder="1" applyAlignment="1">
      <alignment horizontal="left" vertical="center" wrapText="1"/>
    </xf>
    <xf numFmtId="0" fontId="64" fillId="5" borderId="2" xfId="0" applyFont="1" applyFill="1" applyBorder="1" applyAlignment="1">
      <alignment horizontal="left" vertical="center" wrapText="1"/>
    </xf>
    <xf numFmtId="0" fontId="64" fillId="5" borderId="49" xfId="0" applyFont="1" applyFill="1" applyBorder="1" applyAlignment="1">
      <alignment horizontal="left" vertical="center" wrapText="1"/>
    </xf>
    <xf numFmtId="0" fontId="64" fillId="5" borderId="39" xfId="0" applyFont="1" applyFill="1" applyBorder="1" applyAlignment="1">
      <alignment horizontal="left" vertical="center" wrapText="1"/>
    </xf>
    <xf numFmtId="0" fontId="64" fillId="5" borderId="27" xfId="0" applyFont="1" applyFill="1" applyBorder="1" applyAlignment="1">
      <alignment horizontal="left" vertical="center" wrapText="1"/>
    </xf>
    <xf numFmtId="0" fontId="64" fillId="5" borderId="52" xfId="0" applyFont="1" applyFill="1" applyBorder="1" applyAlignment="1">
      <alignment horizontal="center" vertical="center" wrapText="1"/>
    </xf>
    <xf numFmtId="0" fontId="64" fillId="5" borderId="11" xfId="0" applyFont="1" applyFill="1" applyBorder="1" applyAlignment="1">
      <alignment horizontal="center" vertical="center" wrapText="1"/>
    </xf>
    <xf numFmtId="0" fontId="64" fillId="5" borderId="17" xfId="0" applyFont="1" applyFill="1" applyBorder="1" applyAlignment="1">
      <alignment horizontal="center" vertical="center" wrapText="1"/>
    </xf>
    <xf numFmtId="0" fontId="64" fillId="5" borderId="14" xfId="0" applyFont="1" applyFill="1" applyBorder="1" applyAlignment="1">
      <alignment horizontal="left" vertical="center" wrapText="1"/>
    </xf>
    <xf numFmtId="0" fontId="65" fillId="5" borderId="2" xfId="0" applyFont="1" applyFill="1" applyBorder="1" applyAlignment="1">
      <alignment horizontal="center" vertical="center" wrapText="1"/>
    </xf>
    <xf numFmtId="0" fontId="65" fillId="5" borderId="11" xfId="0" applyFont="1" applyFill="1" applyBorder="1" applyAlignment="1">
      <alignment horizontal="center" vertical="center" wrapText="1"/>
    </xf>
    <xf numFmtId="0" fontId="66" fillId="4" borderId="1" xfId="0" applyFont="1" applyFill="1" applyBorder="1" applyAlignment="1">
      <alignment horizontal="left" vertical="center" wrapText="1"/>
    </xf>
    <xf numFmtId="0" fontId="66" fillId="4" borderId="2" xfId="0" applyFont="1" applyFill="1" applyBorder="1" applyAlignment="1">
      <alignment horizontal="left" vertical="center" wrapText="1"/>
    </xf>
    <xf numFmtId="0" fontId="32" fillId="4" borderId="19" xfId="0" applyFont="1" applyFill="1" applyBorder="1" applyAlignment="1">
      <alignment vertical="center" wrapText="1"/>
    </xf>
    <xf numFmtId="0" fontId="32" fillId="4" borderId="45" xfId="0" applyFont="1" applyFill="1" applyBorder="1" applyAlignment="1">
      <alignment vertical="center" wrapText="1"/>
    </xf>
    <xf numFmtId="0" fontId="14" fillId="0" borderId="3"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0" fillId="0" borderId="5" xfId="0"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18" xfId="0" applyFill="1" applyBorder="1" applyAlignment="1">
      <alignment horizontal="left" vertical="center" wrapText="1"/>
    </xf>
    <xf numFmtId="0" fontId="14" fillId="0" borderId="3" xfId="9" applyFont="1" applyFill="1" applyBorder="1" applyAlignment="1">
      <alignment horizontal="left" vertical="center" wrapText="1"/>
    </xf>
    <xf numFmtId="0" fontId="14" fillId="0" borderId="18" xfId="9" applyFont="1" applyFill="1" applyBorder="1" applyAlignment="1">
      <alignment horizontal="left" vertical="center" wrapText="1"/>
    </xf>
    <xf numFmtId="0" fontId="32" fillId="4" borderId="1" xfId="0" applyFont="1" applyFill="1" applyBorder="1" applyAlignment="1">
      <alignment vertical="center" wrapText="1"/>
    </xf>
    <xf numFmtId="0" fontId="32" fillId="4" borderId="3" xfId="0" applyFont="1" applyFill="1" applyBorder="1" applyAlignment="1">
      <alignment vertical="center" wrapText="1"/>
    </xf>
    <xf numFmtId="0" fontId="0" fillId="0" borderId="5" xfId="0" applyBorder="1" applyAlignment="1">
      <alignment vertical="center" wrapText="1"/>
    </xf>
    <xf numFmtId="0" fontId="32" fillId="4" borderId="2" xfId="0" applyFont="1" applyFill="1" applyBorder="1" applyAlignment="1">
      <alignment vertical="center" wrapText="1"/>
    </xf>
    <xf numFmtId="0" fontId="32" fillId="4" borderId="6" xfId="0" applyFont="1" applyFill="1" applyBorder="1" applyAlignment="1">
      <alignment vertical="center" wrapText="1"/>
    </xf>
    <xf numFmtId="0" fontId="32" fillId="4" borderId="27" xfId="0" applyFont="1" applyFill="1" applyBorder="1" applyAlignment="1">
      <alignment vertical="center" wrapText="1"/>
    </xf>
    <xf numFmtId="0" fontId="32" fillId="4" borderId="49" xfId="0" applyFont="1" applyFill="1" applyBorder="1" applyAlignment="1">
      <alignment vertical="center" wrapText="1"/>
    </xf>
    <xf numFmtId="0" fontId="32" fillId="4" borderId="3" xfId="0" applyFont="1" applyFill="1" applyBorder="1" applyAlignment="1">
      <alignment horizontal="center" vertical="center" textRotation="90" wrapText="1"/>
    </xf>
    <xf numFmtId="0" fontId="32" fillId="4" borderId="5" xfId="0" applyFont="1" applyFill="1" applyBorder="1" applyAlignment="1">
      <alignment horizontal="center" vertical="center" textRotation="90" wrapText="1"/>
    </xf>
    <xf numFmtId="0" fontId="40" fillId="4" borderId="1" xfId="0" applyFont="1" applyFill="1" applyBorder="1" applyAlignment="1">
      <alignment horizontal="left" vertical="center" wrapText="1"/>
    </xf>
    <xf numFmtId="0" fontId="40" fillId="4" borderId="3" xfId="0" applyFont="1" applyFill="1" applyBorder="1" applyAlignment="1">
      <alignment horizontal="left" vertical="center" wrapText="1"/>
    </xf>
    <xf numFmtId="0" fontId="14" fillId="0" borderId="18" xfId="0" applyFont="1" applyFill="1" applyBorder="1" applyAlignment="1">
      <alignment horizontal="left" vertical="center"/>
    </xf>
    <xf numFmtId="0" fontId="0" fillId="0" borderId="5" xfId="0" applyFill="1" applyBorder="1" applyAlignment="1">
      <alignment horizontal="left" vertical="center"/>
    </xf>
    <xf numFmtId="4" fontId="14" fillId="0" borderId="3" xfId="0" applyNumberFormat="1" applyFont="1" applyFill="1" applyBorder="1" applyAlignment="1">
      <alignment horizontal="right" vertical="center"/>
    </xf>
    <xf numFmtId="4" fontId="14" fillId="0" borderId="18" xfId="0" applyNumberFormat="1" applyFont="1" applyFill="1" applyBorder="1" applyAlignment="1">
      <alignment horizontal="right" vertical="center"/>
    </xf>
    <xf numFmtId="0" fontId="0" fillId="0" borderId="5" xfId="0" applyFill="1" applyBorder="1" applyAlignment="1">
      <alignment horizontal="right" vertical="center"/>
    </xf>
    <xf numFmtId="4" fontId="14" fillId="0" borderId="3" xfId="0" applyNumberFormat="1" applyFont="1" applyFill="1" applyBorder="1" applyAlignment="1">
      <alignment horizontal="center"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14" fillId="0" borderId="41" xfId="0" applyFont="1" applyFill="1" applyBorder="1" applyAlignment="1">
      <alignment horizontal="left" vertical="center" wrapText="1"/>
    </xf>
    <xf numFmtId="0" fontId="14" fillId="0" borderId="46" xfId="0" applyFont="1" applyFill="1" applyBorder="1" applyAlignment="1">
      <alignment horizontal="left" vertical="center" wrapText="1"/>
    </xf>
    <xf numFmtId="0" fontId="14" fillId="0" borderId="42" xfId="0" applyFont="1" applyFill="1" applyBorder="1" applyAlignment="1">
      <alignment horizontal="left" vertical="center" wrapText="1"/>
    </xf>
    <xf numFmtId="10" fontId="14" fillId="0" borderId="49" xfId="0" applyNumberFormat="1" applyFont="1" applyFill="1" applyBorder="1" applyAlignment="1">
      <alignment horizontal="center" vertical="center"/>
    </xf>
    <xf numFmtId="10" fontId="14" fillId="0" borderId="47" xfId="0" applyNumberFormat="1" applyFont="1" applyFill="1" applyBorder="1" applyAlignment="1">
      <alignment horizontal="center" vertical="center"/>
    </xf>
    <xf numFmtId="10" fontId="14" fillId="0" borderId="39" xfId="0" applyNumberFormat="1" applyFont="1" applyFill="1" applyBorder="1" applyAlignment="1">
      <alignment horizontal="center" vertical="center"/>
    </xf>
    <xf numFmtId="0" fontId="0" fillId="0" borderId="42" xfId="0" applyFill="1" applyBorder="1" applyAlignment="1">
      <alignment horizontal="left" vertical="center" wrapText="1"/>
    </xf>
    <xf numFmtId="0" fontId="20" fillId="4" borderId="52"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32" fillId="4" borderId="47" xfId="0" applyFont="1" applyFill="1" applyBorder="1" applyAlignment="1">
      <alignment vertical="center" wrapText="1"/>
    </xf>
    <xf numFmtId="0" fontId="32" fillId="4" borderId="49" xfId="0" applyFont="1" applyFill="1" applyBorder="1" applyAlignment="1">
      <alignment horizontal="left" vertical="center" wrapText="1"/>
    </xf>
    <xf numFmtId="0" fontId="32" fillId="4" borderId="39"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10" fontId="0" fillId="0" borderId="49" xfId="0" applyNumberFormat="1" applyFill="1" applyBorder="1" applyAlignment="1">
      <alignment horizontal="center" vertical="center" wrapText="1"/>
    </xf>
    <xf numFmtId="10" fontId="0" fillId="0" borderId="39" xfId="0" applyNumberForma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6" fillId="0" borderId="5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0" fillId="0" borderId="3" xfId="0" applyFill="1" applyBorder="1" applyAlignment="1">
      <alignment horizontal="left" vertical="center" wrapText="1"/>
    </xf>
    <xf numFmtId="4" fontId="14" fillId="0" borderId="3" xfId="0" applyNumberFormat="1" applyFont="1" applyFill="1" applyBorder="1" applyAlignment="1">
      <alignment horizontal="right" vertical="center" wrapText="1"/>
    </xf>
    <xf numFmtId="4" fontId="14" fillId="0" borderId="5" xfId="0" applyNumberFormat="1" applyFont="1" applyFill="1" applyBorder="1" applyAlignment="1">
      <alignment horizontal="right" vertical="center" wrapText="1"/>
    </xf>
    <xf numFmtId="10" fontId="14" fillId="0" borderId="49" xfId="0" applyNumberFormat="1" applyFont="1" applyBorder="1" applyAlignment="1">
      <alignment horizontal="center" vertical="center"/>
    </xf>
    <xf numFmtId="10" fontId="14" fillId="0" borderId="39" xfId="0" applyNumberFormat="1" applyFont="1" applyBorder="1" applyAlignment="1">
      <alignment horizontal="center" vertical="center"/>
    </xf>
    <xf numFmtId="4" fontId="14" fillId="0" borderId="5" xfId="0" applyNumberFormat="1" applyFont="1" applyFill="1" applyBorder="1" applyAlignment="1">
      <alignment horizontal="right" vertical="center"/>
    </xf>
    <xf numFmtId="4" fontId="14" fillId="0" borderId="5" xfId="0" applyNumberFormat="1" applyFont="1" applyFill="1" applyBorder="1" applyAlignment="1">
      <alignment horizontal="center" vertical="center"/>
    </xf>
    <xf numFmtId="0" fontId="14" fillId="2" borderId="41" xfId="0" applyFont="1" applyFill="1" applyBorder="1" applyAlignment="1">
      <alignment horizontal="left" vertical="center" wrapText="1"/>
    </xf>
    <xf numFmtId="0" fontId="14" fillId="2" borderId="42" xfId="0" applyFont="1" applyFill="1" applyBorder="1" applyAlignment="1">
      <alignment horizontal="left" vertical="center" wrapText="1"/>
    </xf>
    <xf numFmtId="10" fontId="14" fillId="0" borderId="47" xfId="0" applyNumberFormat="1" applyFont="1" applyBorder="1" applyAlignment="1">
      <alignment horizontal="center" vertical="center"/>
    </xf>
    <xf numFmtId="0" fontId="26" fillId="0" borderId="19" xfId="0" applyFont="1" applyBorder="1" applyAlignment="1">
      <alignment horizontal="left" vertical="center" wrapText="1"/>
    </xf>
    <xf numFmtId="0" fontId="26" fillId="0" borderId="15" xfId="0" applyFont="1" applyBorder="1" applyAlignment="1">
      <alignment horizontal="left" vertical="center" wrapText="1"/>
    </xf>
    <xf numFmtId="0" fontId="34" fillId="0" borderId="3" xfId="0" applyFont="1" applyFill="1" applyBorder="1" applyAlignment="1">
      <alignment horizontal="left" vertical="center" wrapText="1"/>
    </xf>
    <xf numFmtId="0" fontId="34" fillId="0" borderId="18" xfId="0" applyFont="1" applyFill="1" applyBorder="1" applyAlignment="1">
      <alignment horizontal="left" vertical="center" wrapText="1"/>
    </xf>
    <xf numFmtId="0" fontId="34" fillId="0" borderId="5" xfId="0" applyFont="1" applyFill="1" applyBorder="1" applyAlignment="1">
      <alignment horizontal="left" vertical="center" wrapText="1"/>
    </xf>
    <xf numFmtId="4" fontId="34" fillId="0" borderId="3" xfId="0" applyNumberFormat="1" applyFont="1" applyBorder="1" applyAlignment="1">
      <alignment horizontal="right" vertical="center"/>
    </xf>
    <xf numFmtId="4" fontId="34" fillId="0" borderId="18" xfId="0" applyNumberFormat="1" applyFont="1" applyBorder="1" applyAlignment="1">
      <alignment horizontal="right" vertical="center"/>
    </xf>
    <xf numFmtId="4" fontId="34" fillId="0" borderId="5" xfId="0" applyNumberFormat="1" applyFont="1" applyBorder="1" applyAlignment="1">
      <alignment horizontal="right" vertical="center"/>
    </xf>
    <xf numFmtId="4" fontId="26" fillId="0" borderId="3" xfId="0" applyNumberFormat="1" applyFont="1" applyBorder="1" applyAlignment="1">
      <alignment horizontal="center" vertical="center" wrapText="1"/>
    </xf>
    <xf numFmtId="4" fontId="26" fillId="0" borderId="18" xfId="0" applyNumberFormat="1" applyFont="1" applyBorder="1" applyAlignment="1">
      <alignment horizontal="center" vertical="center" wrapText="1"/>
    </xf>
    <xf numFmtId="4" fontId="26" fillId="0" borderId="5"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5" xfId="0" applyFont="1" applyBorder="1" applyAlignment="1">
      <alignment horizontal="center" vertical="center" wrapText="1"/>
    </xf>
    <xf numFmtId="4" fontId="14" fillId="2" borderId="49" xfId="0" applyNumberFormat="1" applyFont="1" applyFill="1" applyBorder="1" applyAlignment="1">
      <alignment horizontal="right" vertical="center"/>
    </xf>
    <xf numFmtId="4" fontId="14" fillId="2" borderId="39" xfId="0" applyNumberFormat="1" applyFont="1" applyFill="1" applyBorder="1" applyAlignment="1">
      <alignment horizontal="right" vertical="center"/>
    </xf>
    <xf numFmtId="4" fontId="30" fillId="2" borderId="19" xfId="0" applyNumberFormat="1" applyFont="1" applyFill="1" applyBorder="1" applyAlignment="1">
      <alignment horizontal="right" vertical="center"/>
    </xf>
    <xf numFmtId="4" fontId="30" fillId="2" borderId="15" xfId="0" applyNumberFormat="1" applyFont="1" applyFill="1" applyBorder="1" applyAlignment="1">
      <alignment horizontal="right" vertical="center"/>
    </xf>
    <xf numFmtId="4" fontId="14" fillId="0" borderId="41" xfId="0" applyNumberFormat="1" applyFont="1" applyBorder="1" applyAlignment="1">
      <alignment horizontal="right" vertical="center"/>
    </xf>
    <xf numFmtId="4" fontId="14" fillId="0" borderId="42" xfId="0" applyNumberFormat="1" applyFont="1" applyBorder="1" applyAlignment="1">
      <alignment horizontal="right" vertical="center"/>
    </xf>
    <xf numFmtId="4" fontId="14" fillId="0" borderId="18" xfId="0" applyNumberFormat="1" applyFont="1" applyFill="1" applyBorder="1" applyAlignment="1">
      <alignment horizontal="right" vertical="center" wrapText="1"/>
    </xf>
    <xf numFmtId="0" fontId="14" fillId="2" borderId="3"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46" xfId="0" applyFont="1" applyFill="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4" fontId="14" fillId="0" borderId="49" xfId="0" applyNumberFormat="1" applyFont="1" applyBorder="1" applyAlignment="1">
      <alignment horizontal="right" vertical="center"/>
    </xf>
    <xf numFmtId="4" fontId="14" fillId="0" borderId="39" xfId="0" applyNumberFormat="1" applyFont="1" applyBorder="1" applyAlignment="1">
      <alignment horizontal="right" vertical="center"/>
    </xf>
    <xf numFmtId="10" fontId="0" fillId="0" borderId="49" xfId="0" applyNumberFormat="1" applyBorder="1" applyAlignment="1">
      <alignment horizontal="center" vertical="center"/>
    </xf>
    <xf numFmtId="10" fontId="0" fillId="0" borderId="47" xfId="0" applyNumberFormat="1" applyBorder="1" applyAlignment="1">
      <alignment horizontal="center" vertical="center"/>
    </xf>
    <xf numFmtId="10" fontId="0" fillId="0" borderId="39" xfId="0" applyNumberFormat="1" applyBorder="1" applyAlignment="1">
      <alignment horizontal="center" vertical="center"/>
    </xf>
    <xf numFmtId="14" fontId="26" fillId="0" borderId="19" xfId="0" applyNumberFormat="1" applyFont="1" applyFill="1" applyBorder="1" applyAlignment="1">
      <alignment horizontal="left" vertical="center" wrapText="1"/>
    </xf>
    <xf numFmtId="14" fontId="26" fillId="0" borderId="15" xfId="0" applyNumberFormat="1" applyFont="1" applyFill="1" applyBorder="1" applyAlignment="1">
      <alignment horizontal="left" vertical="center" wrapText="1"/>
    </xf>
    <xf numFmtId="0" fontId="0" fillId="0" borderId="18" xfId="0" applyBorder="1" applyAlignment="1">
      <alignment horizontal="left" vertical="center" wrapText="1"/>
    </xf>
    <xf numFmtId="0" fontId="20"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51" fillId="0" borderId="12"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0" fillId="2" borderId="51" xfId="0" applyFont="1" applyFill="1" applyBorder="1" applyAlignment="1">
      <alignment horizontal="left" vertical="center" wrapText="1"/>
    </xf>
    <xf numFmtId="4" fontId="0" fillId="0" borderId="3" xfId="0" applyNumberFormat="1" applyBorder="1" applyAlignment="1">
      <alignment horizontal="right" vertical="center"/>
    </xf>
    <xf numFmtId="4" fontId="0" fillId="0" borderId="18" xfId="0" applyNumberFormat="1" applyBorder="1" applyAlignment="1">
      <alignment horizontal="right" vertical="center"/>
    </xf>
    <xf numFmtId="4" fontId="0" fillId="0" borderId="5" xfId="0" applyNumberFormat="1" applyBorder="1" applyAlignment="1">
      <alignment horizontal="right" vertical="center"/>
    </xf>
    <xf numFmtId="4" fontId="0" fillId="0" borderId="3" xfId="0" applyNumberFormat="1" applyBorder="1" applyAlignment="1">
      <alignment horizontal="center" vertical="center"/>
    </xf>
    <xf numFmtId="4" fontId="0" fillId="0" borderId="18"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14" fillId="0" borderId="49" xfId="0" applyNumberFormat="1" applyFont="1" applyFill="1" applyBorder="1" applyAlignment="1">
      <alignment horizontal="right" vertical="center" wrapText="1"/>
    </xf>
    <xf numFmtId="4" fontId="14" fillId="0" borderId="39"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18" xfId="0" applyFill="1" applyBorder="1" applyAlignment="1">
      <alignment horizontal="left" vertical="center" wrapText="1"/>
    </xf>
    <xf numFmtId="0" fontId="0" fillId="2" borderId="5" xfId="0" applyFill="1" applyBorder="1" applyAlignment="1">
      <alignment horizontal="left" vertical="center" wrapText="1"/>
    </xf>
    <xf numFmtId="0" fontId="26" fillId="2" borderId="3"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20" fillId="3" borderId="34" xfId="0" applyFont="1" applyFill="1" applyBorder="1" applyAlignment="1">
      <alignment horizontal="center" vertical="center" wrapText="1"/>
    </xf>
    <xf numFmtId="0" fontId="20" fillId="3" borderId="35" xfId="0" applyFont="1" applyFill="1" applyBorder="1" applyAlignment="1">
      <alignment horizontal="center" vertical="center" wrapText="1"/>
    </xf>
    <xf numFmtId="0" fontId="20" fillId="3" borderId="36" xfId="0" applyFont="1" applyFill="1" applyBorder="1" applyAlignment="1">
      <alignment horizontal="center" vertical="center" wrapText="1"/>
    </xf>
    <xf numFmtId="0" fontId="32" fillId="3" borderId="37" xfId="0" applyFont="1" applyFill="1" applyBorder="1" applyAlignment="1">
      <alignment horizontal="left" vertical="center" wrapText="1"/>
    </xf>
    <xf numFmtId="0" fontId="32" fillId="3" borderId="12" xfId="0" applyFont="1" applyFill="1" applyBorder="1" applyAlignment="1">
      <alignment horizontal="left" vertical="center" wrapText="1"/>
    </xf>
    <xf numFmtId="0" fontId="32" fillId="3" borderId="30" xfId="0" applyFont="1" applyFill="1" applyBorder="1" applyAlignment="1">
      <alignment horizontal="left" vertical="center" wrapText="1"/>
    </xf>
    <xf numFmtId="0" fontId="32" fillId="3" borderId="15" xfId="0" applyFont="1" applyFill="1" applyBorder="1" applyAlignment="1">
      <alignment horizontal="left" vertical="center" wrapText="1"/>
    </xf>
    <xf numFmtId="0" fontId="32" fillId="3" borderId="38" xfId="0" applyFont="1" applyFill="1" applyBorder="1" applyAlignment="1">
      <alignment horizontal="left" vertical="center" wrapText="1"/>
    </xf>
    <xf numFmtId="0" fontId="32" fillId="3" borderId="42" xfId="0" applyFont="1" applyFill="1" applyBorder="1" applyAlignment="1">
      <alignment horizontal="left" vertical="center" wrapText="1"/>
    </xf>
    <xf numFmtId="0" fontId="14" fillId="0" borderId="30"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31" xfId="0" applyFont="1" applyFill="1" applyBorder="1" applyAlignment="1">
      <alignment horizontal="left" vertical="center"/>
    </xf>
    <xf numFmtId="0" fontId="14" fillId="0" borderId="5" xfId="0" applyFont="1" applyFill="1" applyBorder="1" applyAlignment="1">
      <alignment horizontal="left" vertical="center"/>
    </xf>
    <xf numFmtId="0" fontId="14" fillId="0" borderId="31" xfId="0" applyFont="1" applyFill="1" applyBorder="1" applyAlignment="1">
      <alignment horizontal="left" vertical="center" wrapText="1"/>
    </xf>
    <xf numFmtId="0" fontId="14" fillId="0" borderId="31" xfId="11" applyFont="1" applyBorder="1" applyAlignment="1">
      <alignment horizontal="left" vertical="center" wrapText="1"/>
    </xf>
    <xf numFmtId="0" fontId="14" fillId="0" borderId="18" xfId="11" applyFont="1" applyBorder="1" applyAlignment="1">
      <alignment horizontal="left" vertical="center" wrapText="1"/>
    </xf>
    <xf numFmtId="0" fontId="14" fillId="0" borderId="5" xfId="11" applyFont="1" applyBorder="1" applyAlignment="1">
      <alignment horizontal="left" vertical="center" wrapText="1"/>
    </xf>
    <xf numFmtId="4" fontId="32" fillId="3" borderId="31" xfId="0" applyNumberFormat="1" applyFont="1" applyFill="1" applyBorder="1" applyAlignment="1">
      <alignment horizontal="left" vertical="center" wrapText="1"/>
    </xf>
    <xf numFmtId="4" fontId="32" fillId="3" borderId="5" xfId="0" applyNumberFormat="1" applyFont="1" applyFill="1" applyBorder="1" applyAlignment="1">
      <alignment horizontal="left" vertical="center" wrapText="1"/>
    </xf>
    <xf numFmtId="4" fontId="41" fillId="3" borderId="31" xfId="0" applyNumberFormat="1" applyFont="1" applyFill="1" applyBorder="1" applyAlignment="1">
      <alignment horizontal="center" vertical="center" wrapText="1"/>
    </xf>
    <xf numFmtId="4" fontId="41" fillId="3" borderId="5" xfId="0" applyNumberFormat="1" applyFont="1" applyFill="1" applyBorder="1" applyAlignment="1">
      <alignment horizontal="center" vertical="center" wrapText="1"/>
    </xf>
    <xf numFmtId="0" fontId="32" fillId="3" borderId="31"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32" fillId="3" borderId="32" xfId="0" applyFont="1" applyFill="1" applyBorder="1" applyAlignment="1">
      <alignment horizontal="left" vertical="center" wrapText="1"/>
    </xf>
    <xf numFmtId="0" fontId="32" fillId="3" borderId="4" xfId="0" applyFont="1" applyFill="1" applyBorder="1" applyAlignment="1">
      <alignment horizontal="left" vertical="center" wrapText="1"/>
    </xf>
    <xf numFmtId="0" fontId="32" fillId="3" borderId="33" xfId="0" applyFont="1" applyFill="1" applyBorder="1" applyAlignment="1">
      <alignment horizontal="left" vertical="center" wrapText="1"/>
    </xf>
    <xf numFmtId="0" fontId="32" fillId="3" borderId="39" xfId="0" applyFont="1" applyFill="1" applyBorder="1" applyAlignment="1">
      <alignment horizontal="left" vertical="center" wrapText="1"/>
    </xf>
    <xf numFmtId="0" fontId="32" fillId="3" borderId="30" xfId="0" applyFont="1" applyFill="1" applyBorder="1" applyAlignment="1">
      <alignment horizontal="center" vertical="center" textRotation="90" wrapText="1"/>
    </xf>
    <xf numFmtId="0" fontId="32" fillId="3" borderId="15" xfId="0" applyFont="1" applyFill="1" applyBorder="1" applyAlignment="1">
      <alignment horizontal="center" vertical="center" textRotation="90" wrapText="1"/>
    </xf>
    <xf numFmtId="0" fontId="40" fillId="3" borderId="31" xfId="0" applyFont="1" applyFill="1" applyBorder="1" applyAlignment="1">
      <alignment horizontal="left" vertical="center" wrapText="1"/>
    </xf>
    <xf numFmtId="0" fontId="40" fillId="3" borderId="5" xfId="0" applyFont="1" applyFill="1" applyBorder="1" applyAlignment="1">
      <alignment horizontal="left" vertical="center" wrapText="1"/>
    </xf>
    <xf numFmtId="4" fontId="14" fillId="0" borderId="33" xfId="0" applyNumberFormat="1" applyFont="1" applyFill="1" applyBorder="1" applyAlignment="1">
      <alignment horizontal="right" vertical="center"/>
    </xf>
    <xf numFmtId="4" fontId="14" fillId="0" borderId="47" xfId="0" applyNumberFormat="1" applyFont="1" applyFill="1" applyBorder="1" applyAlignment="1">
      <alignment horizontal="right" vertical="center"/>
    </xf>
    <xf numFmtId="4" fontId="14" fillId="0" borderId="39" xfId="0" applyNumberFormat="1" applyFont="1" applyFill="1" applyBorder="1" applyAlignment="1">
      <alignment horizontal="right" vertical="center"/>
    </xf>
    <xf numFmtId="4" fontId="14"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xf numFmtId="10" fontId="14" fillId="0" borderId="33" xfId="0" applyNumberFormat="1" applyFont="1" applyFill="1" applyBorder="1" applyAlignment="1">
      <alignment horizontal="center" vertical="center"/>
    </xf>
    <xf numFmtId="0" fontId="2" fillId="0" borderId="33"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4" fillId="0" borderId="39" xfId="0" applyFont="1" applyFill="1" applyBorder="1" applyAlignment="1">
      <alignment horizontal="left" vertical="center" wrapText="1"/>
    </xf>
    <xf numFmtId="0" fontId="14" fillId="0" borderId="31" xfId="0" applyFont="1" applyBorder="1" applyAlignment="1">
      <alignment horizontal="left" vertical="center" wrapText="1"/>
    </xf>
    <xf numFmtId="0" fontId="14" fillId="0" borderId="18" xfId="0" applyFont="1" applyBorder="1" applyAlignment="1">
      <alignment horizontal="left" vertical="center" wrapText="1"/>
    </xf>
    <xf numFmtId="0" fontId="14" fillId="0" borderId="5" xfId="0" applyFont="1" applyBorder="1" applyAlignment="1">
      <alignment horizontal="left" vertical="center" wrapText="1"/>
    </xf>
    <xf numFmtId="4" fontId="14" fillId="0" borderId="31" xfId="0" applyNumberFormat="1" applyFont="1" applyBorder="1" applyAlignment="1">
      <alignment horizontal="right" vertical="center"/>
    </xf>
    <xf numFmtId="4" fontId="14" fillId="0" borderId="18" xfId="0" applyNumberFormat="1" applyFont="1" applyBorder="1" applyAlignment="1">
      <alignment horizontal="right" vertical="center"/>
    </xf>
    <xf numFmtId="4" fontId="14" fillId="0" borderId="5" xfId="0" applyNumberFormat="1" applyFont="1" applyBorder="1" applyAlignment="1">
      <alignment horizontal="right" vertical="center"/>
    </xf>
    <xf numFmtId="0" fontId="14" fillId="0" borderId="3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14" fillId="0" borderId="19"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15" xfId="0" applyFont="1" applyFill="1" applyBorder="1" applyAlignment="1">
      <alignment horizontal="center" vertical="center" wrapText="1"/>
    </xf>
    <xf numFmtId="4" fontId="14" fillId="0" borderId="1" xfId="0" applyNumberFormat="1" applyFont="1" applyFill="1" applyBorder="1" applyAlignment="1">
      <alignment horizontal="right" vertical="center" wrapText="1"/>
    </xf>
    <xf numFmtId="0" fontId="14" fillId="0" borderId="1" xfId="0" applyFont="1" applyFill="1" applyBorder="1" applyAlignment="1">
      <alignment horizontal="left" vertical="center" wrapText="1"/>
    </xf>
    <xf numFmtId="0" fontId="14" fillId="0" borderId="48" xfId="0" applyFont="1" applyFill="1" applyBorder="1" applyAlignment="1">
      <alignment horizontal="left" vertical="center" wrapText="1"/>
    </xf>
    <xf numFmtId="0" fontId="14" fillId="0" borderId="50" xfId="0" applyFont="1" applyFill="1" applyBorder="1" applyAlignment="1">
      <alignment horizontal="left" vertical="center" wrapText="1"/>
    </xf>
    <xf numFmtId="0" fontId="14" fillId="0" borderId="51" xfId="0" applyFont="1" applyFill="1" applyBorder="1" applyAlignment="1">
      <alignment horizontal="left" vertical="center" wrapText="1"/>
    </xf>
    <xf numFmtId="4" fontId="14" fillId="0" borderId="49" xfId="0" applyNumberFormat="1" applyFont="1" applyFill="1" applyBorder="1" applyAlignment="1">
      <alignment horizontal="right" vertical="center"/>
    </xf>
    <xf numFmtId="0" fontId="14" fillId="0" borderId="19" xfId="0" applyFont="1" applyFill="1" applyBorder="1" applyAlignment="1">
      <alignment horizontal="center" vertical="center"/>
    </xf>
    <xf numFmtId="4" fontId="14" fillId="0" borderId="3" xfId="0" applyNumberFormat="1" applyFont="1" applyBorder="1" applyAlignment="1">
      <alignment horizontal="right" vertical="center"/>
    </xf>
    <xf numFmtId="4" fontId="14" fillId="0" borderId="41" xfId="0" applyNumberFormat="1" applyFont="1" applyFill="1" applyBorder="1" applyAlignment="1">
      <alignment horizontal="right" vertical="center"/>
    </xf>
    <xf numFmtId="4" fontId="14" fillId="0" borderId="46" xfId="0" applyNumberFormat="1" applyFont="1" applyFill="1" applyBorder="1" applyAlignment="1">
      <alignment horizontal="right" vertical="center"/>
    </xf>
    <xf numFmtId="4" fontId="14" fillId="0" borderId="42" xfId="0" applyNumberFormat="1" applyFont="1" applyFill="1" applyBorder="1" applyAlignment="1">
      <alignment horizontal="right" vertical="center"/>
    </xf>
    <xf numFmtId="0" fontId="26" fillId="0" borderId="49" xfId="0" applyFont="1" applyFill="1" applyBorder="1" applyAlignment="1">
      <alignment horizontal="left" vertical="center" wrapText="1"/>
    </xf>
    <xf numFmtId="0" fontId="26" fillId="0" borderId="47" xfId="0" applyFont="1" applyFill="1" applyBorder="1" applyAlignment="1">
      <alignment horizontal="left" vertical="center" wrapText="1"/>
    </xf>
    <xf numFmtId="4" fontId="26" fillId="0" borderId="49" xfId="0" applyNumberFormat="1" applyFont="1" applyFill="1" applyBorder="1" applyAlignment="1">
      <alignment horizontal="right" vertical="center" wrapText="1"/>
    </xf>
    <xf numFmtId="4" fontId="26" fillId="0" borderId="47" xfId="0" applyNumberFormat="1" applyFont="1" applyFill="1" applyBorder="1" applyAlignment="1">
      <alignment horizontal="right" vertical="center" wrapText="1"/>
    </xf>
    <xf numFmtId="4" fontId="26" fillId="0" borderId="39" xfId="0" applyNumberFormat="1" applyFont="1" applyFill="1" applyBorder="1" applyAlignment="1">
      <alignment horizontal="right" vertical="center" wrapText="1"/>
    </xf>
    <xf numFmtId="4" fontId="14" fillId="0" borderId="47" xfId="0" applyNumberFormat="1" applyFont="1" applyFill="1" applyBorder="1" applyAlignment="1">
      <alignment horizontal="right" vertical="center" wrapText="1"/>
    </xf>
    <xf numFmtId="0" fontId="26" fillId="0" borderId="39" xfId="0" applyFont="1" applyFill="1" applyBorder="1" applyAlignment="1">
      <alignment horizontal="left" vertical="center" wrapText="1"/>
    </xf>
    <xf numFmtId="0" fontId="14" fillId="0" borderId="3"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5" xfId="0" applyFont="1" applyFill="1" applyBorder="1" applyAlignment="1">
      <alignment horizontal="center" vertical="center"/>
    </xf>
    <xf numFmtId="0" fontId="26" fillId="0" borderId="3" xfId="11" applyFont="1" applyBorder="1" applyAlignment="1">
      <alignment horizontal="left" vertical="center" wrapText="1"/>
    </xf>
    <xf numFmtId="0" fontId="26" fillId="0" borderId="18" xfId="11" applyFont="1" applyBorder="1" applyAlignment="1">
      <alignment horizontal="left" vertical="center" wrapText="1"/>
    </xf>
    <xf numFmtId="0" fontId="26" fillId="0" borderId="5" xfId="11" applyFont="1" applyBorder="1" applyAlignment="1">
      <alignment horizontal="left" vertical="center" wrapText="1"/>
    </xf>
    <xf numFmtId="0" fontId="14" fillId="0" borderId="3" xfId="0" applyFont="1" applyBorder="1" applyAlignment="1">
      <alignment horizontal="left" vertical="center" wrapText="1"/>
    </xf>
    <xf numFmtId="0" fontId="14" fillId="0" borderId="18" xfId="0" applyFont="1" applyBorder="1" applyAlignment="1">
      <alignment horizontal="left" vertical="center"/>
    </xf>
    <xf numFmtId="0" fontId="14" fillId="0" borderId="5" xfId="0" applyFont="1" applyBorder="1" applyAlignment="1">
      <alignment horizontal="left" vertical="center"/>
    </xf>
    <xf numFmtId="0" fontId="14" fillId="0" borderId="3" xfId="11" applyFont="1" applyBorder="1" applyAlignment="1">
      <alignment horizontal="left" vertical="center" wrapText="1"/>
    </xf>
    <xf numFmtId="4" fontId="26" fillId="0" borderId="3" xfId="0" applyNumberFormat="1" applyFont="1" applyFill="1" applyBorder="1" applyAlignment="1">
      <alignment horizontal="right" vertical="center"/>
    </xf>
    <xf numFmtId="4" fontId="26" fillId="0" borderId="18" xfId="0" applyNumberFormat="1" applyFont="1" applyFill="1" applyBorder="1" applyAlignment="1">
      <alignment horizontal="right" vertical="center"/>
    </xf>
    <xf numFmtId="4" fontId="26" fillId="0" borderId="5" xfId="0" applyNumberFormat="1" applyFont="1" applyFill="1" applyBorder="1" applyAlignment="1">
      <alignment horizontal="right" vertical="center"/>
    </xf>
    <xf numFmtId="4" fontId="26" fillId="0" borderId="3" xfId="0" applyNumberFormat="1" applyFont="1" applyFill="1" applyBorder="1" applyAlignment="1">
      <alignment horizontal="left" vertical="center"/>
    </xf>
    <xf numFmtId="4" fontId="26" fillId="0" borderId="18" xfId="0" applyNumberFormat="1" applyFont="1" applyFill="1" applyBorder="1" applyAlignment="1">
      <alignment horizontal="left" vertical="center"/>
    </xf>
    <xf numFmtId="4" fontId="26" fillId="0" borderId="5" xfId="0" applyNumberFormat="1" applyFont="1" applyFill="1" applyBorder="1" applyAlignment="1">
      <alignment horizontal="left" vertical="center"/>
    </xf>
    <xf numFmtId="0" fontId="26" fillId="0" borderId="3" xfId="0" applyFont="1" applyFill="1" applyBorder="1" applyAlignment="1">
      <alignment horizontal="left" vertical="center" wrapText="1"/>
    </xf>
    <xf numFmtId="0" fontId="26" fillId="0" borderId="18" xfId="0" applyFont="1" applyFill="1" applyBorder="1" applyAlignment="1">
      <alignment horizontal="left" vertical="center" wrapText="1"/>
    </xf>
    <xf numFmtId="0" fontId="26" fillId="0" borderId="5" xfId="0" applyFont="1" applyFill="1" applyBorder="1" applyAlignment="1">
      <alignment horizontal="left" vertical="center" wrapText="1"/>
    </xf>
    <xf numFmtId="4" fontId="49" fillId="0" borderId="19" xfId="0" applyNumberFormat="1" applyFont="1" applyFill="1" applyBorder="1" applyAlignment="1">
      <alignment horizontal="right" vertical="center"/>
    </xf>
    <xf numFmtId="4" fontId="49" fillId="0" borderId="15" xfId="0" applyNumberFormat="1" applyFont="1" applyFill="1" applyBorder="1" applyAlignment="1">
      <alignment horizontal="right" vertical="center"/>
    </xf>
    <xf numFmtId="0" fontId="14" fillId="0" borderId="3" xfId="0" applyFont="1" applyFill="1" applyBorder="1" applyAlignment="1">
      <alignment horizontal="left" vertical="center"/>
    </xf>
    <xf numFmtId="0" fontId="14" fillId="0" borderId="49" xfId="0" applyFont="1" applyFill="1" applyBorder="1" applyAlignment="1">
      <alignment horizontal="left" vertical="center" wrapText="1"/>
    </xf>
    <xf numFmtId="4" fontId="26" fillId="0" borderId="3" xfId="0" applyNumberFormat="1" applyFont="1" applyBorder="1" applyAlignment="1">
      <alignment horizontal="left" vertical="center"/>
    </xf>
    <xf numFmtId="4" fontId="26" fillId="0" borderId="5" xfId="0" applyNumberFormat="1" applyFont="1" applyBorder="1" applyAlignment="1">
      <alignment horizontal="left" vertical="center"/>
    </xf>
    <xf numFmtId="0" fontId="26" fillId="0" borderId="3" xfId="0" applyFont="1" applyBorder="1" applyAlignment="1">
      <alignment horizontal="left" vertical="center" wrapText="1"/>
    </xf>
    <xf numFmtId="0" fontId="26" fillId="0" borderId="5" xfId="0" applyFont="1" applyBorder="1" applyAlignment="1">
      <alignment horizontal="left" vertical="center" wrapText="1"/>
    </xf>
    <xf numFmtId="0" fontId="5" fillId="0" borderId="3" xfId="0" applyFont="1" applyFill="1" applyBorder="1" applyAlignment="1">
      <alignment horizontal="left" vertical="center" wrapText="1"/>
    </xf>
    <xf numFmtId="0" fontId="26" fillId="0" borderId="5" xfId="0" applyFont="1" applyBorder="1" applyAlignment="1">
      <alignment horizontal="left" vertical="center"/>
    </xf>
    <xf numFmtId="0" fontId="8" fillId="0" borderId="49" xfId="0" applyFont="1" applyBorder="1" applyAlignment="1">
      <alignment horizontal="left" vertical="center" wrapText="1"/>
    </xf>
    <xf numFmtId="0" fontId="14" fillId="0" borderId="39" xfId="0" applyFont="1" applyBorder="1" applyAlignment="1">
      <alignment horizontal="left" vertical="center" wrapText="1"/>
    </xf>
    <xf numFmtId="0" fontId="51" fillId="0" borderId="35" xfId="0" applyFont="1" applyFill="1" applyBorder="1" applyAlignment="1">
      <alignment horizontal="left" vertical="center" wrapText="1"/>
    </xf>
    <xf numFmtId="0" fontId="51" fillId="0" borderId="36" xfId="0" applyFont="1" applyFill="1" applyBorder="1" applyAlignment="1">
      <alignment horizontal="left" vertical="center" wrapText="1"/>
    </xf>
    <xf numFmtId="0" fontId="34" fillId="0" borderId="18" xfId="11" applyFont="1" applyBorder="1" applyAlignment="1">
      <alignment horizontal="left" vertical="center" wrapText="1"/>
    </xf>
    <xf numFmtId="0" fontId="34" fillId="0" borderId="5" xfId="11" applyFont="1" applyBorder="1" applyAlignment="1">
      <alignment horizontal="left" vertical="center" wrapText="1"/>
    </xf>
    <xf numFmtId="0" fontId="26" fillId="0" borderId="3"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12" fillId="0" borderId="19" xfId="0" applyFont="1" applyFill="1" applyBorder="1" applyAlignment="1">
      <alignment horizontal="center" vertical="center"/>
    </xf>
    <xf numFmtId="0" fontId="12" fillId="0" borderId="22" xfId="0" applyFont="1" applyFill="1" applyBorder="1" applyAlignment="1">
      <alignment horizontal="center" vertical="center"/>
    </xf>
    <xf numFmtId="0" fontId="0" fillId="0" borderId="47" xfId="0" applyBorder="1" applyAlignment="1">
      <alignment horizontal="center" vertical="center"/>
    </xf>
    <xf numFmtId="0" fontId="51" fillId="0" borderId="11" xfId="0" applyFont="1" applyFill="1" applyBorder="1" applyAlignment="1">
      <alignment horizontal="left" vertical="center" wrapText="1"/>
    </xf>
    <xf numFmtId="0" fontId="51" fillId="0" borderId="17"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54" xfId="0" applyFont="1" applyFill="1" applyBorder="1" applyAlignment="1">
      <alignment horizontal="left" vertical="center" wrapText="1"/>
    </xf>
    <xf numFmtId="0" fontId="20" fillId="6" borderId="0" xfId="0" applyFont="1" applyFill="1" applyBorder="1" applyAlignment="1">
      <alignment horizontal="left" wrapText="1"/>
    </xf>
    <xf numFmtId="0" fontId="20" fillId="6" borderId="0" xfId="0" applyFont="1" applyFill="1" applyBorder="1" applyAlignment="1">
      <alignment horizontal="left"/>
    </xf>
    <xf numFmtId="4" fontId="26" fillId="0" borderId="3" xfId="0" applyNumberFormat="1" applyFont="1" applyFill="1" applyBorder="1" applyAlignment="1">
      <alignment horizontal="left" vertical="center" wrapText="1"/>
    </xf>
    <xf numFmtId="4" fontId="26" fillId="0" borderId="5" xfId="0" applyNumberFormat="1"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18" xfId="0" applyFont="1" applyFill="1" applyBorder="1" applyAlignment="1">
      <alignment horizontal="left" vertical="center" wrapText="1"/>
    </xf>
    <xf numFmtId="164" fontId="12" fillId="0" borderId="3" xfId="0" applyNumberFormat="1" applyFont="1" applyFill="1" applyBorder="1" applyAlignment="1">
      <alignment horizontal="right" vertical="center" wrapText="1"/>
    </xf>
    <xf numFmtId="164" fontId="12" fillId="0" borderId="18" xfId="0" applyNumberFormat="1" applyFont="1" applyFill="1" applyBorder="1" applyAlignment="1">
      <alignment horizontal="right" vertical="center" wrapText="1"/>
    </xf>
    <xf numFmtId="4" fontId="12" fillId="0" borderId="49" xfId="0" applyNumberFormat="1" applyFont="1" applyFill="1" applyBorder="1" applyAlignment="1">
      <alignment horizontal="right" vertical="center"/>
    </xf>
    <xf numFmtId="4" fontId="12" fillId="0" borderId="47" xfId="0" applyNumberFormat="1" applyFont="1" applyFill="1" applyBorder="1" applyAlignment="1">
      <alignment horizontal="righ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abSelected="1" topLeftCell="A7" zoomScale="70" zoomScaleNormal="70" workbookViewId="0">
      <selection activeCell="E23" sqref="E23:E26"/>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6.7109375" customWidth="1"/>
    <col min="10" max="10" width="15.28515625" customWidth="1"/>
    <col min="11" max="11" width="16.42578125" customWidth="1"/>
  </cols>
  <sheetData>
    <row r="1" spans="1:11" ht="57" customHeight="1" x14ac:dyDescent="0.4">
      <c r="A1" s="504" t="s">
        <v>263</v>
      </c>
      <c r="B1" s="504"/>
      <c r="C1" s="504"/>
      <c r="D1" s="504"/>
      <c r="E1" s="504"/>
      <c r="F1" s="504"/>
      <c r="G1" s="504"/>
      <c r="H1" s="504"/>
      <c r="I1" s="504"/>
    </row>
    <row r="2" spans="1:11" ht="21" customHeight="1" x14ac:dyDescent="0.25">
      <c r="I2" s="397"/>
    </row>
    <row r="3" spans="1:11" ht="15.75" x14ac:dyDescent="0.25">
      <c r="A3" s="303" t="s">
        <v>264</v>
      </c>
      <c r="B3" s="303"/>
      <c r="C3" s="303"/>
      <c r="D3" s="303"/>
      <c r="E3" s="303"/>
      <c r="F3" s="303"/>
      <c r="G3" s="303"/>
      <c r="H3" s="303"/>
      <c r="I3" s="304" t="s">
        <v>187</v>
      </c>
    </row>
    <row r="4" spans="1:11" ht="32.25" customHeight="1" x14ac:dyDescent="0.25">
      <c r="A4" s="505" t="s">
        <v>1</v>
      </c>
      <c r="B4" s="506"/>
      <c r="C4" s="507" t="s">
        <v>145</v>
      </c>
      <c r="D4" s="509" t="s">
        <v>41</v>
      </c>
      <c r="E4" s="510" t="s">
        <v>42</v>
      </c>
      <c r="F4" s="511"/>
      <c r="G4" s="512"/>
      <c r="H4" s="513" t="s">
        <v>43</v>
      </c>
      <c r="I4" s="513" t="s">
        <v>265</v>
      </c>
    </row>
    <row r="5" spans="1:11" ht="94.5" customHeight="1" x14ac:dyDescent="0.25">
      <c r="A5" s="505"/>
      <c r="B5" s="506"/>
      <c r="C5" s="508"/>
      <c r="D5" s="509"/>
      <c r="E5" s="365" t="s">
        <v>45</v>
      </c>
      <c r="F5" s="305" t="s">
        <v>266</v>
      </c>
      <c r="G5" s="306" t="s">
        <v>146</v>
      </c>
      <c r="H5" s="513"/>
      <c r="I5" s="513"/>
      <c r="J5" s="80"/>
    </row>
    <row r="6" spans="1:11" ht="30" customHeight="1" thickBot="1" x14ac:dyDescent="0.3">
      <c r="A6" s="514" t="s">
        <v>2</v>
      </c>
      <c r="B6" s="515"/>
      <c r="C6" s="307" t="s">
        <v>3</v>
      </c>
      <c r="D6" s="307" t="s">
        <v>4</v>
      </c>
      <c r="E6" s="399" t="s">
        <v>267</v>
      </c>
      <c r="F6" s="308" t="s">
        <v>6</v>
      </c>
      <c r="G6" s="309" t="s">
        <v>7</v>
      </c>
      <c r="H6" s="310" t="s">
        <v>268</v>
      </c>
      <c r="I6" s="310" t="s">
        <v>269</v>
      </c>
    </row>
    <row r="7" spans="1:11" ht="45" customHeight="1" thickBot="1" x14ac:dyDescent="0.3">
      <c r="A7" s="516" t="s">
        <v>296</v>
      </c>
      <c r="B7" s="517"/>
      <c r="C7" s="398">
        <f>C8+C9</f>
        <v>2160397238.1199999</v>
      </c>
      <c r="D7" s="398">
        <f>D8+D9</f>
        <v>251095082.90000001</v>
      </c>
      <c r="E7" s="412">
        <f>E8+E9</f>
        <v>72565066.260000005</v>
      </c>
      <c r="F7" s="311">
        <f t="shared" ref="F7:G7" si="0">F8+F9</f>
        <v>57161089.160000004</v>
      </c>
      <c r="G7" s="311">
        <f t="shared" si="0"/>
        <v>15403977.1</v>
      </c>
      <c r="H7" s="404">
        <f>E7/D7</f>
        <v>0.28899437385199389</v>
      </c>
      <c r="I7" s="404">
        <f>E7/C7</f>
        <v>3.3588760890634575E-2</v>
      </c>
      <c r="K7" s="23"/>
    </row>
    <row r="8" spans="1:11" ht="15.75" x14ac:dyDescent="0.25">
      <c r="A8" s="491" t="s">
        <v>137</v>
      </c>
      <c r="B8" s="407" t="s">
        <v>310</v>
      </c>
      <c r="C8" s="408">
        <v>1188105466.1099999</v>
      </c>
      <c r="D8" s="352">
        <v>21187467.819999997</v>
      </c>
      <c r="E8" s="400">
        <v>3494478.8400000003</v>
      </c>
      <c r="F8" s="346">
        <v>3494478.8400000003</v>
      </c>
      <c r="G8" s="349">
        <v>0</v>
      </c>
      <c r="H8" s="350">
        <v>0.1649314051913921</v>
      </c>
      <c r="I8" s="351">
        <v>2.9412193948078896E-3</v>
      </c>
      <c r="K8" s="23"/>
    </row>
    <row r="9" spans="1:11" ht="25.9" customHeight="1" thickBot="1" x14ac:dyDescent="0.3">
      <c r="A9" s="493"/>
      <c r="B9" s="347" t="s">
        <v>298</v>
      </c>
      <c r="C9" s="348">
        <f>'KK_sledování '!G46</f>
        <v>972291772.00999999</v>
      </c>
      <c r="D9" s="425">
        <f>'KK_sledování '!L46</f>
        <v>229907615.08000001</v>
      </c>
      <c r="E9" s="426">
        <f>'KK_sledování '!M46</f>
        <v>69070587.420000002</v>
      </c>
      <c r="F9" s="423">
        <f>'KK_sledování '!N46</f>
        <v>53666610.32</v>
      </c>
      <c r="G9" s="334">
        <f>'KK_sledování '!O46</f>
        <v>15403977.1</v>
      </c>
      <c r="H9" s="427">
        <f>'KK_sledování '!P46</f>
        <v>0.30042757564148448</v>
      </c>
      <c r="I9" s="428">
        <f>'KK_sledování '!Q46</f>
        <v>7.1038950866787354E-2</v>
      </c>
    </row>
    <row r="10" spans="1:11" ht="45" customHeight="1" x14ac:dyDescent="0.25">
      <c r="A10" s="498" t="s">
        <v>297</v>
      </c>
      <c r="B10" s="499"/>
      <c r="C10" s="485">
        <f>C12+C13</f>
        <v>5334442950.3699999</v>
      </c>
      <c r="D10" s="485">
        <f>D12+D13</f>
        <v>894434950.6500001</v>
      </c>
      <c r="E10" s="487">
        <f>E12+E13</f>
        <v>293663026.70999998</v>
      </c>
      <c r="F10" s="401">
        <f>F12+F13</f>
        <v>328503164.44999999</v>
      </c>
      <c r="G10" s="489">
        <f>G12+G13</f>
        <v>4252481.5100000007</v>
      </c>
      <c r="H10" s="473">
        <v>0.3277656253720499</v>
      </c>
      <c r="I10" s="494">
        <v>8.282120297551375E-2</v>
      </c>
    </row>
    <row r="11" spans="1:11" ht="30" customHeight="1" thickBot="1" x14ac:dyDescent="0.3">
      <c r="A11" s="483" t="s">
        <v>302</v>
      </c>
      <c r="B11" s="484"/>
      <c r="C11" s="486"/>
      <c r="D11" s="486"/>
      <c r="E11" s="488"/>
      <c r="F11" s="402">
        <f>-(PO_sledován!N46)</f>
        <v>-39092619.25</v>
      </c>
      <c r="G11" s="490"/>
      <c r="H11" s="474"/>
      <c r="I11" s="495"/>
    </row>
    <row r="12" spans="1:11" ht="15.75" x14ac:dyDescent="0.25">
      <c r="A12" s="491" t="s">
        <v>137</v>
      </c>
      <c r="B12" s="407" t="s">
        <v>311</v>
      </c>
      <c r="C12" s="348">
        <v>2175360772.52</v>
      </c>
      <c r="D12" s="352">
        <v>71321160.010000005</v>
      </c>
      <c r="E12" s="400">
        <v>32504964.609999999</v>
      </c>
      <c r="F12" s="346">
        <v>32504964.609999999</v>
      </c>
      <c r="G12" s="349">
        <v>0</v>
      </c>
      <c r="H12" s="350">
        <v>0.45575485039001679</v>
      </c>
      <c r="I12" s="351">
        <v>1.4942332793996888E-2</v>
      </c>
    </row>
    <row r="13" spans="1:11" ht="28.15" customHeight="1" x14ac:dyDescent="0.25">
      <c r="A13" s="492"/>
      <c r="B13" s="347" t="s">
        <v>298</v>
      </c>
      <c r="C13" s="475">
        <f>PO_sledován!G44</f>
        <v>3159082177.8499999</v>
      </c>
      <c r="D13" s="500">
        <f>PO_sledován!L44</f>
        <v>823113790.6400001</v>
      </c>
      <c r="E13" s="496">
        <f>PO_sledován!M44</f>
        <v>261158062.09999999</v>
      </c>
      <c r="F13" s="423">
        <f>PO_sledován!N44</f>
        <v>295998199.83999997</v>
      </c>
      <c r="G13" s="502">
        <f>PO_sledován!O44</f>
        <v>4252481.5100000007</v>
      </c>
      <c r="H13" s="477">
        <f>E13/D13</f>
        <v>0.31728063005351953</v>
      </c>
      <c r="I13" s="479">
        <f>E13/C13</f>
        <v>8.2668967566313284E-2</v>
      </c>
    </row>
    <row r="14" spans="1:11" ht="15.75" x14ac:dyDescent="0.25">
      <c r="A14" s="493"/>
      <c r="B14" s="364" t="s">
        <v>276</v>
      </c>
      <c r="C14" s="476"/>
      <c r="D14" s="501"/>
      <c r="E14" s="497"/>
      <c r="F14" s="424">
        <f>F11</f>
        <v>-39092619.25</v>
      </c>
      <c r="G14" s="503"/>
      <c r="H14" s="478"/>
      <c r="I14" s="480"/>
    </row>
    <row r="15" spans="1:11" ht="49.5" customHeight="1" thickBot="1" x14ac:dyDescent="0.3">
      <c r="A15" s="481" t="s">
        <v>270</v>
      </c>
      <c r="B15" s="482"/>
      <c r="C15" s="312" t="s">
        <v>136</v>
      </c>
      <c r="D15" s="313">
        <v>2065000000</v>
      </c>
      <c r="E15" s="314">
        <v>307867530</v>
      </c>
      <c r="F15" s="403">
        <v>307867530</v>
      </c>
      <c r="G15" s="315">
        <v>0</v>
      </c>
      <c r="H15" s="316">
        <v>0.14908839225181597</v>
      </c>
      <c r="I15" s="317" t="s">
        <v>136</v>
      </c>
    </row>
    <row r="16" spans="1:11" ht="32.25" customHeight="1" x14ac:dyDescent="0.25">
      <c r="A16" s="458" t="s">
        <v>0</v>
      </c>
      <c r="B16" s="459"/>
      <c r="C16" s="396">
        <f>C7+C10</f>
        <v>7494840188.4899998</v>
      </c>
      <c r="D16" s="318">
        <f>D7+D10+D15</f>
        <v>3210530033.5500002</v>
      </c>
      <c r="E16" s="414">
        <f>E7+E10+E15</f>
        <v>674095622.97000003</v>
      </c>
      <c r="F16" s="409">
        <f>F7+F10+F11+F15</f>
        <v>654439164.36000001</v>
      </c>
      <c r="G16" s="410">
        <f>G7+G10</f>
        <v>19656458.609999999</v>
      </c>
      <c r="H16" s="405" t="s">
        <v>136</v>
      </c>
      <c r="I16" s="406" t="s">
        <v>136</v>
      </c>
    </row>
    <row r="17" spans="1:13" s="94" customFormat="1" x14ac:dyDescent="0.25">
      <c r="A17" s="101"/>
      <c r="B17" s="363"/>
      <c r="C17" s="363"/>
      <c r="D17" s="363"/>
      <c r="E17" s="363"/>
      <c r="F17" s="363"/>
      <c r="G17" s="100"/>
      <c r="H17" s="319"/>
      <c r="I17" s="320"/>
    </row>
    <row r="18" spans="1:13" s="94" customFormat="1" ht="12.6" customHeight="1" x14ac:dyDescent="0.25">
      <c r="A18" s="471"/>
      <c r="B18" s="471"/>
      <c r="C18" s="471"/>
      <c r="D18" s="471"/>
      <c r="E18" s="471"/>
      <c r="F18" s="471"/>
      <c r="G18" s="100"/>
      <c r="H18" s="319"/>
      <c r="I18" s="320"/>
    </row>
    <row r="19" spans="1:13" s="94" customFormat="1" ht="23.25" x14ac:dyDescent="0.25">
      <c r="A19" s="321" t="s">
        <v>271</v>
      </c>
      <c r="B19" s="322"/>
      <c r="C19" s="323"/>
      <c r="D19" s="323"/>
      <c r="E19" s="323"/>
      <c r="F19" s="100"/>
      <c r="G19" s="100"/>
      <c r="H19" s="319"/>
      <c r="I19" s="320"/>
    </row>
    <row r="20" spans="1:13" s="94" customFormat="1" ht="15" customHeight="1" x14ac:dyDescent="0.25">
      <c r="A20" s="322"/>
      <c r="B20" s="322"/>
      <c r="C20" s="323"/>
      <c r="D20" s="323"/>
      <c r="E20" s="323"/>
      <c r="F20" s="100"/>
      <c r="G20" s="100"/>
      <c r="H20" s="319"/>
      <c r="I20" s="320"/>
    </row>
    <row r="21" spans="1:13" s="94" customFormat="1" ht="14.25" customHeight="1" thickBot="1" x14ac:dyDescent="0.3">
      <c r="A21" s="303" t="s">
        <v>272</v>
      </c>
      <c r="B21" s="324"/>
      <c r="C21" s="325"/>
      <c r="D21" s="325"/>
      <c r="E21" s="325"/>
      <c r="F21" s="326"/>
      <c r="G21" s="326"/>
      <c r="H21" s="327"/>
      <c r="I21" s="328"/>
    </row>
    <row r="22" spans="1:13" s="94" customFormat="1" ht="33" customHeight="1" thickBot="1" x14ac:dyDescent="0.3">
      <c r="A22" s="464" t="s">
        <v>273</v>
      </c>
      <c r="B22" s="465"/>
      <c r="C22" s="465"/>
      <c r="D22" s="465"/>
      <c r="E22" s="411">
        <f>E7+E10</f>
        <v>366228092.96999997</v>
      </c>
      <c r="F22" s="472" t="s">
        <v>320</v>
      </c>
      <c r="G22" s="454"/>
      <c r="H22" s="454"/>
      <c r="I22" s="454"/>
      <c r="J22" s="394"/>
      <c r="K22" s="394"/>
    </row>
    <row r="23" spans="1:13" s="94" customFormat="1" ht="31.15" customHeight="1" x14ac:dyDescent="0.25">
      <c r="A23" s="330" t="s">
        <v>137</v>
      </c>
      <c r="B23" s="467" t="s">
        <v>274</v>
      </c>
      <c r="C23" s="467"/>
      <c r="D23" s="468"/>
      <c r="E23" s="395">
        <f>F8+F12+'KK_sledování '!N47+PO_sledován!N45+PO_sledován!N46</f>
        <v>251444347.21000001</v>
      </c>
      <c r="F23" s="454" t="s">
        <v>275</v>
      </c>
      <c r="G23" s="454"/>
      <c r="H23" s="454"/>
      <c r="I23" s="454"/>
      <c r="J23" s="394"/>
      <c r="K23" s="394"/>
      <c r="M23" s="248"/>
    </row>
    <row r="24" spans="1:13" s="94" customFormat="1" ht="30" customHeight="1" x14ac:dyDescent="0.25">
      <c r="A24" s="331"/>
      <c r="B24" s="469" t="s">
        <v>276</v>
      </c>
      <c r="C24" s="469"/>
      <c r="D24" s="470"/>
      <c r="E24" s="332">
        <f>F11</f>
        <v>-39092619.25</v>
      </c>
      <c r="F24" s="454" t="s">
        <v>277</v>
      </c>
      <c r="G24" s="454"/>
      <c r="H24" s="454"/>
      <c r="I24" s="454"/>
      <c r="J24" s="394"/>
      <c r="K24" s="394"/>
    </row>
    <row r="25" spans="1:13" s="94" customFormat="1" ht="30" customHeight="1" x14ac:dyDescent="0.25">
      <c r="A25" s="331"/>
      <c r="B25" s="460" t="s">
        <v>278</v>
      </c>
      <c r="C25" s="460"/>
      <c r="D25" s="461"/>
      <c r="E25" s="333">
        <f>'KK_sledování '!N48+PO_sledován!N47</f>
        <v>134219906.40000001</v>
      </c>
      <c r="F25" s="454" t="s">
        <v>275</v>
      </c>
      <c r="G25" s="454"/>
      <c r="H25" s="454"/>
      <c r="I25" s="454"/>
      <c r="J25" s="394"/>
      <c r="K25" s="394"/>
    </row>
    <row r="26" spans="1:13" s="94" customFormat="1" ht="30" customHeight="1" x14ac:dyDescent="0.25">
      <c r="A26" s="331"/>
      <c r="B26" s="462" t="s">
        <v>279</v>
      </c>
      <c r="C26" s="462"/>
      <c r="D26" s="463"/>
      <c r="E26" s="334">
        <f>'KK_sledování '!O48+PO_sledován!O47</f>
        <v>19656458.609999999</v>
      </c>
      <c r="F26" s="454" t="s">
        <v>275</v>
      </c>
      <c r="G26" s="454"/>
      <c r="H26" s="454"/>
      <c r="I26" s="454"/>
      <c r="J26" s="394"/>
      <c r="K26" s="394"/>
    </row>
    <row r="27" spans="1:13" s="94" customFormat="1" ht="30" customHeight="1" x14ac:dyDescent="0.25">
      <c r="A27" s="464" t="s">
        <v>280</v>
      </c>
      <c r="B27" s="465"/>
      <c r="C27" s="465"/>
      <c r="D27" s="466"/>
      <c r="E27" s="329">
        <v>307867530</v>
      </c>
      <c r="F27" s="454" t="s">
        <v>281</v>
      </c>
      <c r="G27" s="454"/>
      <c r="H27" s="454"/>
      <c r="I27" s="454"/>
      <c r="J27" s="394"/>
      <c r="K27" s="394"/>
    </row>
    <row r="28" spans="1:13" s="94" customFormat="1" ht="36.6" customHeight="1" x14ac:dyDescent="0.25">
      <c r="A28" s="449" t="s">
        <v>282</v>
      </c>
      <c r="B28" s="450"/>
      <c r="C28" s="450"/>
      <c r="D28" s="451"/>
      <c r="E28" s="413">
        <f>E16</f>
        <v>674095622.97000003</v>
      </c>
      <c r="F28" s="454" t="s">
        <v>283</v>
      </c>
      <c r="G28" s="454"/>
      <c r="H28" s="454"/>
      <c r="I28" s="454"/>
      <c r="J28" s="394"/>
      <c r="K28" s="394"/>
    </row>
    <row r="29" spans="1:13" x14ac:dyDescent="0.25">
      <c r="A29" s="335"/>
      <c r="B29" s="335"/>
      <c r="C29" s="335"/>
      <c r="H29" s="336"/>
    </row>
    <row r="30" spans="1:13" ht="18.75" x14ac:dyDescent="0.3">
      <c r="A30" s="337" t="s">
        <v>284</v>
      </c>
      <c r="B30" s="338"/>
      <c r="C30" s="339"/>
      <c r="D30" s="340"/>
      <c r="E30" s="340"/>
      <c r="F30" s="340"/>
      <c r="G30" s="340"/>
      <c r="H30" s="341"/>
      <c r="I30" s="340"/>
    </row>
    <row r="31" spans="1:13" ht="95.45" customHeight="1" x14ac:dyDescent="0.25">
      <c r="A31" s="342" t="s">
        <v>3</v>
      </c>
      <c r="B31" s="452" t="s">
        <v>145</v>
      </c>
      <c r="C31" s="452"/>
      <c r="D31" s="452"/>
      <c r="E31" s="453" t="s">
        <v>285</v>
      </c>
      <c r="F31" s="453"/>
      <c r="G31" s="453"/>
      <c r="H31" s="453"/>
      <c r="I31" s="453"/>
    </row>
    <row r="32" spans="1:13" ht="66" customHeight="1" x14ac:dyDescent="0.25">
      <c r="A32" s="342" t="s">
        <v>4</v>
      </c>
      <c r="B32" s="452" t="s">
        <v>286</v>
      </c>
      <c r="C32" s="452"/>
      <c r="D32" s="452"/>
      <c r="E32" s="453" t="s">
        <v>287</v>
      </c>
      <c r="F32" s="453"/>
      <c r="G32" s="453"/>
      <c r="H32" s="453"/>
      <c r="I32" s="453"/>
    </row>
    <row r="33" spans="1:9" ht="22.9" customHeight="1" x14ac:dyDescent="0.25">
      <c r="A33" s="342" t="s">
        <v>5</v>
      </c>
      <c r="B33" s="452" t="s">
        <v>288</v>
      </c>
      <c r="C33" s="452"/>
      <c r="D33" s="452"/>
      <c r="E33" s="455" t="s">
        <v>289</v>
      </c>
      <c r="F33" s="456"/>
      <c r="G33" s="456"/>
      <c r="H33" s="456"/>
      <c r="I33" s="457"/>
    </row>
    <row r="34" spans="1:9" ht="97.15" customHeight="1" x14ac:dyDescent="0.25">
      <c r="A34" s="342" t="s">
        <v>6</v>
      </c>
      <c r="B34" s="452" t="s">
        <v>290</v>
      </c>
      <c r="C34" s="452"/>
      <c r="D34" s="452"/>
      <c r="E34" s="453" t="s">
        <v>291</v>
      </c>
      <c r="F34" s="453"/>
      <c r="G34" s="453"/>
      <c r="H34" s="453"/>
      <c r="I34" s="453"/>
    </row>
    <row r="35" spans="1:9" ht="48.6" customHeight="1" x14ac:dyDescent="0.25">
      <c r="A35" s="342" t="s">
        <v>7</v>
      </c>
      <c r="B35" s="452" t="s">
        <v>292</v>
      </c>
      <c r="C35" s="452"/>
      <c r="D35" s="452"/>
      <c r="E35" s="453" t="s">
        <v>293</v>
      </c>
      <c r="F35" s="453"/>
      <c r="G35" s="453"/>
      <c r="H35" s="453"/>
      <c r="I35" s="453"/>
    </row>
    <row r="36" spans="1:9" ht="69.75" customHeight="1" x14ac:dyDescent="0.25">
      <c r="A36" s="343" t="s">
        <v>8</v>
      </c>
      <c r="B36" s="452" t="s">
        <v>43</v>
      </c>
      <c r="C36" s="452"/>
      <c r="D36" s="452"/>
      <c r="E36" s="453" t="s">
        <v>294</v>
      </c>
      <c r="F36" s="453"/>
      <c r="G36" s="453"/>
      <c r="H36" s="453"/>
      <c r="I36" s="453"/>
    </row>
    <row r="37" spans="1:9" ht="42.75" customHeight="1" x14ac:dyDescent="0.25">
      <c r="A37" s="343" t="s">
        <v>9</v>
      </c>
      <c r="B37" s="452" t="s">
        <v>265</v>
      </c>
      <c r="C37" s="452"/>
      <c r="D37" s="452"/>
      <c r="E37" s="453" t="s">
        <v>295</v>
      </c>
      <c r="F37" s="453"/>
      <c r="G37" s="453"/>
      <c r="H37" s="453"/>
      <c r="I37" s="453"/>
    </row>
    <row r="38" spans="1:9" ht="15.75" x14ac:dyDescent="0.25">
      <c r="A38" s="344"/>
      <c r="B38" s="340"/>
      <c r="C38" s="340"/>
      <c r="D38" s="340"/>
      <c r="E38" s="340"/>
      <c r="F38" s="340"/>
      <c r="G38" s="340"/>
      <c r="H38" s="341"/>
    </row>
    <row r="39" spans="1:9" ht="15.75" x14ac:dyDescent="0.25">
      <c r="A39" s="344"/>
      <c r="B39" s="340"/>
      <c r="C39" s="340"/>
      <c r="D39" s="340"/>
      <c r="E39" s="340"/>
      <c r="F39" s="340"/>
      <c r="G39" s="340"/>
      <c r="H39" s="341"/>
    </row>
    <row r="40" spans="1:9" ht="15.75" x14ac:dyDescent="0.25">
      <c r="A40" s="340"/>
      <c r="B40" s="340"/>
      <c r="C40" s="340"/>
      <c r="D40" s="340"/>
      <c r="E40" s="340"/>
      <c r="F40" s="340"/>
      <c r="G40" s="340"/>
      <c r="H40" s="341"/>
    </row>
    <row r="41" spans="1:9" ht="15.75" x14ac:dyDescent="0.25">
      <c r="A41" s="340"/>
      <c r="B41" s="340"/>
      <c r="C41" s="340"/>
      <c r="D41" s="340"/>
      <c r="E41" s="340"/>
      <c r="F41" s="340"/>
      <c r="G41" s="340"/>
      <c r="H41" s="341"/>
    </row>
    <row r="42" spans="1:9" ht="15.75" x14ac:dyDescent="0.25">
      <c r="A42" s="340"/>
      <c r="B42" s="340"/>
      <c r="C42" s="340"/>
      <c r="D42" s="340"/>
      <c r="E42" s="340"/>
      <c r="F42" s="340"/>
      <c r="G42" s="340"/>
      <c r="H42" s="340"/>
    </row>
    <row r="43" spans="1:9" ht="15.75" x14ac:dyDescent="0.25">
      <c r="A43" s="340"/>
      <c r="B43" s="340"/>
      <c r="C43" s="340"/>
      <c r="D43" s="340"/>
      <c r="E43" s="340"/>
      <c r="F43" s="340"/>
      <c r="G43" s="340"/>
      <c r="H43" s="340"/>
    </row>
    <row r="44" spans="1:9" ht="18.75" x14ac:dyDescent="0.3">
      <c r="B44" s="345"/>
      <c r="C44" s="345"/>
    </row>
    <row r="45" spans="1:9" ht="18.75" x14ac:dyDescent="0.3">
      <c r="B45" s="345"/>
      <c r="C45" s="345"/>
    </row>
    <row r="46" spans="1:9" ht="18.75" x14ac:dyDescent="0.3">
      <c r="B46" s="345"/>
      <c r="C46" s="345"/>
    </row>
    <row r="47" spans="1:9" ht="18.75" x14ac:dyDescent="0.3">
      <c r="B47" s="345"/>
      <c r="C47" s="345"/>
    </row>
    <row r="48" spans="1:9" ht="18.75" x14ac:dyDescent="0.3">
      <c r="B48" s="345"/>
      <c r="C48" s="345"/>
    </row>
    <row r="49" spans="2:3" ht="18.75" x14ac:dyDescent="0.3">
      <c r="B49" s="345"/>
      <c r="C49" s="345"/>
    </row>
    <row r="50" spans="2:3" ht="18.75" x14ac:dyDescent="0.3">
      <c r="B50" s="345"/>
      <c r="C50" s="345"/>
    </row>
  </sheetData>
  <mergeCells count="56">
    <mergeCell ref="A8:A9"/>
    <mergeCell ref="A1:I1"/>
    <mergeCell ref="A4:B5"/>
    <mergeCell ref="C4:C5"/>
    <mergeCell ref="D4:D5"/>
    <mergeCell ref="E4:G4"/>
    <mergeCell ref="H4:H5"/>
    <mergeCell ref="I4:I5"/>
    <mergeCell ref="A6:B6"/>
    <mergeCell ref="A7:B7"/>
    <mergeCell ref="H10:H11"/>
    <mergeCell ref="C13:C14"/>
    <mergeCell ref="H13:H14"/>
    <mergeCell ref="I13:I14"/>
    <mergeCell ref="A15:B15"/>
    <mergeCell ref="A11:B11"/>
    <mergeCell ref="C10:C11"/>
    <mergeCell ref="D10:D11"/>
    <mergeCell ref="E10:E11"/>
    <mergeCell ref="G10:G11"/>
    <mergeCell ref="A12:A14"/>
    <mergeCell ref="I10:I11"/>
    <mergeCell ref="E13:E14"/>
    <mergeCell ref="A10:B10"/>
    <mergeCell ref="D13:D14"/>
    <mergeCell ref="G13:G14"/>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 ref="B37:D37"/>
    <mergeCell ref="E37:I37"/>
    <mergeCell ref="B33:D33"/>
    <mergeCell ref="E33:I33"/>
    <mergeCell ref="B34:D34"/>
    <mergeCell ref="E34:I34"/>
    <mergeCell ref="B35:D35"/>
    <mergeCell ref="E35:I35"/>
    <mergeCell ref="A28:D28"/>
    <mergeCell ref="B31:D31"/>
    <mergeCell ref="E31:I31"/>
    <mergeCell ref="B32:D32"/>
    <mergeCell ref="B36:D36"/>
    <mergeCell ref="E36:I36"/>
    <mergeCell ref="E32:I32"/>
    <mergeCell ref="F28:I28"/>
  </mergeCells>
  <pageMargins left="0.70866141732283472" right="0.31496062992125984" top="0.74803149606299213" bottom="0.74803149606299213" header="0.31496062992125984" footer="0.31496062992125984"/>
  <pageSetup paperSize="9" scale="57" orientation="portrait" horizontalDpi="4294967293" verticalDpi="4294967293" r:id="rId1"/>
  <headerFooter>
    <oddFooter xml:space="preserve">&amp;R&amp;12Zpracoval odbor finanční, stav k 1. 8. 2020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5"/>
  <sheetViews>
    <sheetView topLeftCell="A42" zoomScale="70" zoomScaleNormal="70" zoomScaleSheetLayoutView="42" zoomScalePageLayoutView="70" workbookViewId="0">
      <selection activeCell="T44" sqref="T44"/>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0.7109375" customWidth="1"/>
    <col min="20" max="20" width="18.140625" customWidth="1"/>
  </cols>
  <sheetData>
    <row r="1" spans="1:18" ht="33" customHeight="1" x14ac:dyDescent="0.35">
      <c r="A1" s="366" t="s">
        <v>303</v>
      </c>
      <c r="C1" s="95"/>
      <c r="D1" s="95"/>
      <c r="E1" s="95"/>
      <c r="F1" s="95"/>
      <c r="G1" s="95"/>
      <c r="H1" s="95"/>
      <c r="I1" s="95"/>
      <c r="J1" s="95"/>
      <c r="K1" s="95"/>
      <c r="L1" s="95"/>
      <c r="M1" s="95"/>
      <c r="N1" s="95"/>
      <c r="O1" s="95"/>
      <c r="P1" s="95"/>
      <c r="Q1" s="95"/>
      <c r="R1" s="10"/>
    </row>
    <row r="2" spans="1:18" ht="10.15" customHeight="1" x14ac:dyDescent="0.35">
      <c r="A2" s="366"/>
      <c r="C2" s="95"/>
      <c r="D2" s="95"/>
      <c r="E2" s="95"/>
      <c r="F2" s="95"/>
      <c r="G2" s="95"/>
      <c r="H2" s="95"/>
      <c r="I2" s="95"/>
      <c r="J2" s="95"/>
      <c r="K2" s="95"/>
      <c r="L2" s="95"/>
      <c r="M2" s="95"/>
      <c r="N2" s="95"/>
      <c r="O2" s="95"/>
      <c r="P2" s="95"/>
      <c r="Q2" s="95"/>
      <c r="R2" s="10"/>
    </row>
    <row r="3" spans="1:18" ht="38.25" customHeight="1" x14ac:dyDescent="0.25">
      <c r="A3" s="536" t="s">
        <v>34</v>
      </c>
      <c r="B3" s="529" t="s">
        <v>35</v>
      </c>
      <c r="C3" s="529" t="s">
        <v>29</v>
      </c>
      <c r="D3" s="530" t="s">
        <v>36</v>
      </c>
      <c r="E3" s="529" t="s">
        <v>37</v>
      </c>
      <c r="F3" s="538" t="s">
        <v>183</v>
      </c>
      <c r="G3" s="529" t="s">
        <v>10</v>
      </c>
      <c r="H3" s="530" t="s">
        <v>39</v>
      </c>
      <c r="I3" s="529" t="s">
        <v>40</v>
      </c>
      <c r="J3" s="529" t="s">
        <v>11</v>
      </c>
      <c r="K3" s="532" t="s">
        <v>17</v>
      </c>
      <c r="L3" s="534" t="s">
        <v>41</v>
      </c>
      <c r="M3" s="555" t="s">
        <v>42</v>
      </c>
      <c r="N3" s="556"/>
      <c r="O3" s="557"/>
      <c r="P3" s="535" t="s">
        <v>43</v>
      </c>
      <c r="Q3" s="559" t="s">
        <v>184</v>
      </c>
      <c r="R3" s="518" t="s">
        <v>44</v>
      </c>
    </row>
    <row r="4" spans="1:18" ht="90" x14ac:dyDescent="0.25">
      <c r="A4" s="537"/>
      <c r="B4" s="530"/>
      <c r="C4" s="530"/>
      <c r="D4" s="531"/>
      <c r="E4" s="530"/>
      <c r="F4" s="539"/>
      <c r="G4" s="530"/>
      <c r="H4" s="531"/>
      <c r="I4" s="530"/>
      <c r="J4" s="530"/>
      <c r="K4" s="533"/>
      <c r="L4" s="535"/>
      <c r="M4" s="124" t="s">
        <v>45</v>
      </c>
      <c r="N4" s="125" t="s">
        <v>185</v>
      </c>
      <c r="O4" s="126" t="s">
        <v>186</v>
      </c>
      <c r="P4" s="558"/>
      <c r="Q4" s="560"/>
      <c r="R4" s="519"/>
    </row>
    <row r="5" spans="1:18" ht="26.25" customHeight="1" thickBot="1" x14ac:dyDescent="0.3">
      <c r="A5" s="127" t="s">
        <v>47</v>
      </c>
      <c r="B5" s="127" t="s">
        <v>48</v>
      </c>
      <c r="C5" s="127" t="s">
        <v>49</v>
      </c>
      <c r="D5" s="127" t="s">
        <v>50</v>
      </c>
      <c r="E5" s="127" t="s">
        <v>51</v>
      </c>
      <c r="F5" s="128" t="s">
        <v>52</v>
      </c>
      <c r="G5" s="127" t="s">
        <v>53</v>
      </c>
      <c r="H5" s="127" t="s">
        <v>54</v>
      </c>
      <c r="I5" s="127" t="s">
        <v>55</v>
      </c>
      <c r="J5" s="127" t="s">
        <v>56</v>
      </c>
      <c r="K5" s="129" t="s">
        <v>57</v>
      </c>
      <c r="L5" s="130" t="s">
        <v>58</v>
      </c>
      <c r="M5" s="130" t="s">
        <v>59</v>
      </c>
      <c r="N5" s="131" t="s">
        <v>60</v>
      </c>
      <c r="O5" s="129" t="s">
        <v>61</v>
      </c>
      <c r="P5" s="130" t="s">
        <v>62</v>
      </c>
      <c r="Q5" s="130" t="s">
        <v>188</v>
      </c>
      <c r="R5" s="132" t="s">
        <v>189</v>
      </c>
    </row>
    <row r="6" spans="1:18" ht="112.5" customHeight="1" x14ac:dyDescent="0.25">
      <c r="A6" s="520">
        <v>2</v>
      </c>
      <c r="B6" s="523" t="s">
        <v>147</v>
      </c>
      <c r="C6" s="523" t="s">
        <v>148</v>
      </c>
      <c r="D6" s="523" t="s">
        <v>63</v>
      </c>
      <c r="E6" s="527" t="s">
        <v>164</v>
      </c>
      <c r="F6" s="523" t="s">
        <v>169</v>
      </c>
      <c r="G6" s="542">
        <v>98003445.049999997</v>
      </c>
      <c r="H6" s="545" t="s">
        <v>190</v>
      </c>
      <c r="I6" s="523" t="s">
        <v>65</v>
      </c>
      <c r="J6" s="133" t="s">
        <v>66</v>
      </c>
      <c r="K6" s="548" t="s">
        <v>191</v>
      </c>
      <c r="L6" s="134">
        <v>5731781</v>
      </c>
      <c r="M6" s="134">
        <f t="shared" ref="M6:M27" si="0">N6+O6</f>
        <v>1464072</v>
      </c>
      <c r="N6" s="135">
        <v>1464072</v>
      </c>
      <c r="O6" s="136">
        <v>0</v>
      </c>
      <c r="P6" s="137">
        <f t="shared" ref="P6:P26" si="1">M6/L6</f>
        <v>0.25543055465657183</v>
      </c>
      <c r="Q6" s="551">
        <f>(M6+M7+M8+M9+M10)/G6</f>
        <v>1.5624328300079489E-2</v>
      </c>
      <c r="R6" s="105" t="s">
        <v>313</v>
      </c>
    </row>
    <row r="7" spans="1:18" ht="39.6" customHeight="1" x14ac:dyDescent="0.25">
      <c r="A7" s="521"/>
      <c r="B7" s="524"/>
      <c r="C7" s="524"/>
      <c r="D7" s="526"/>
      <c r="E7" s="528"/>
      <c r="F7" s="540"/>
      <c r="G7" s="543"/>
      <c r="H7" s="546"/>
      <c r="I7" s="524"/>
      <c r="J7" s="133" t="s">
        <v>149</v>
      </c>
      <c r="K7" s="549"/>
      <c r="L7" s="134">
        <v>1464072</v>
      </c>
      <c r="M7" s="134">
        <f t="shared" si="0"/>
        <v>0</v>
      </c>
      <c r="N7" s="135">
        <v>0</v>
      </c>
      <c r="O7" s="136">
        <v>0</v>
      </c>
      <c r="P7" s="137">
        <f t="shared" si="1"/>
        <v>0</v>
      </c>
      <c r="Q7" s="552"/>
      <c r="R7" s="105" t="s">
        <v>192</v>
      </c>
    </row>
    <row r="8" spans="1:18" ht="98.25" customHeight="1" x14ac:dyDescent="0.25">
      <c r="A8" s="521"/>
      <c r="B8" s="524"/>
      <c r="C8" s="524"/>
      <c r="D8" s="526"/>
      <c r="E8" s="528"/>
      <c r="F8" s="540"/>
      <c r="G8" s="543"/>
      <c r="H8" s="546"/>
      <c r="I8" s="524"/>
      <c r="J8" s="133" t="s">
        <v>193</v>
      </c>
      <c r="K8" s="550"/>
      <c r="L8" s="134">
        <v>26492</v>
      </c>
      <c r="M8" s="134">
        <f t="shared" si="0"/>
        <v>26492</v>
      </c>
      <c r="N8" s="135">
        <v>26492</v>
      </c>
      <c r="O8" s="136">
        <v>0</v>
      </c>
      <c r="P8" s="137">
        <f t="shared" si="1"/>
        <v>1</v>
      </c>
      <c r="Q8" s="552"/>
      <c r="R8" s="105" t="s">
        <v>312</v>
      </c>
    </row>
    <row r="9" spans="1:18" ht="186.75" customHeight="1" x14ac:dyDescent="0.25">
      <c r="A9" s="521"/>
      <c r="B9" s="524"/>
      <c r="C9" s="524"/>
      <c r="D9" s="526"/>
      <c r="E9" s="528"/>
      <c r="F9" s="540"/>
      <c r="G9" s="543"/>
      <c r="H9" s="546"/>
      <c r="I9" s="524"/>
      <c r="J9" s="133" t="s">
        <v>66</v>
      </c>
      <c r="K9" s="548" t="s">
        <v>194</v>
      </c>
      <c r="L9" s="134">
        <v>81346508</v>
      </c>
      <c r="M9" s="134">
        <f t="shared" si="0"/>
        <v>40674</v>
      </c>
      <c r="N9" s="135">
        <v>40674</v>
      </c>
      <c r="O9" s="136">
        <v>0</v>
      </c>
      <c r="P9" s="137">
        <f t="shared" si="1"/>
        <v>5.0000917064565325E-4</v>
      </c>
      <c r="Q9" s="552"/>
      <c r="R9" s="3" t="s">
        <v>314</v>
      </c>
    </row>
    <row r="10" spans="1:18" ht="97.5" customHeight="1" x14ac:dyDescent="0.25">
      <c r="A10" s="522"/>
      <c r="B10" s="525"/>
      <c r="C10" s="525"/>
      <c r="D10" s="525"/>
      <c r="E10" s="525"/>
      <c r="F10" s="541"/>
      <c r="G10" s="544"/>
      <c r="H10" s="547"/>
      <c r="I10" s="525"/>
      <c r="J10" s="133" t="s">
        <v>150</v>
      </c>
      <c r="K10" s="554"/>
      <c r="L10" s="134">
        <v>40674</v>
      </c>
      <c r="M10" s="134">
        <f t="shared" si="0"/>
        <v>0</v>
      </c>
      <c r="N10" s="135">
        <v>0</v>
      </c>
      <c r="O10" s="136">
        <v>0</v>
      </c>
      <c r="P10" s="137">
        <f t="shared" si="1"/>
        <v>0</v>
      </c>
      <c r="Q10" s="553"/>
      <c r="R10" s="3" t="s">
        <v>195</v>
      </c>
    </row>
    <row r="11" spans="1:18" s="142" customFormat="1" ht="330" x14ac:dyDescent="0.25">
      <c r="A11" s="138">
        <v>6</v>
      </c>
      <c r="B11" s="114" t="s">
        <v>147</v>
      </c>
      <c r="C11" s="114" t="s">
        <v>153</v>
      </c>
      <c r="D11" s="111" t="s">
        <v>63</v>
      </c>
      <c r="E11" s="114" t="s">
        <v>165</v>
      </c>
      <c r="F11" s="114" t="s">
        <v>170</v>
      </c>
      <c r="G11" s="113">
        <v>67542348.040000007</v>
      </c>
      <c r="H11" s="138" t="s">
        <v>196</v>
      </c>
      <c r="I11" s="119" t="s">
        <v>197</v>
      </c>
      <c r="J11" s="133" t="s">
        <v>66</v>
      </c>
      <c r="K11" s="139" t="s">
        <v>198</v>
      </c>
      <c r="L11" s="134">
        <v>5787124.75</v>
      </c>
      <c r="M11" s="134">
        <f t="shared" ref="M11:M13" si="2">N11+O11</f>
        <v>2879688</v>
      </c>
      <c r="N11" s="421">
        <v>2879688</v>
      </c>
      <c r="O11" s="136">
        <v>0</v>
      </c>
      <c r="P11" s="137">
        <f t="shared" si="1"/>
        <v>0.49760254433775597</v>
      </c>
      <c r="Q11" s="140">
        <f>M11/G11</f>
        <v>4.263529598193104E-2</v>
      </c>
      <c r="R11" s="141" t="s">
        <v>362</v>
      </c>
    </row>
    <row r="12" spans="1:18" s="142" customFormat="1" ht="300.75" customHeight="1" x14ac:dyDescent="0.25">
      <c r="A12" s="138">
        <v>7</v>
      </c>
      <c r="B12" s="114" t="s">
        <v>147</v>
      </c>
      <c r="C12" s="114" t="s">
        <v>154</v>
      </c>
      <c r="D12" s="111" t="s">
        <v>63</v>
      </c>
      <c r="E12" s="114" t="s">
        <v>166</v>
      </c>
      <c r="F12" s="114" t="s">
        <v>170</v>
      </c>
      <c r="G12" s="113">
        <v>109809294.19</v>
      </c>
      <c r="H12" s="138" t="s">
        <v>196</v>
      </c>
      <c r="I12" s="119" t="s">
        <v>197</v>
      </c>
      <c r="J12" s="133" t="s">
        <v>66</v>
      </c>
      <c r="K12" s="139" t="s">
        <v>198</v>
      </c>
      <c r="L12" s="134">
        <v>4715937.32</v>
      </c>
      <c r="M12" s="134">
        <f t="shared" si="2"/>
        <v>4711313</v>
      </c>
      <c r="N12" s="421">
        <v>4711313</v>
      </c>
      <c r="O12" s="136">
        <v>0</v>
      </c>
      <c r="P12" s="137">
        <f t="shared" si="1"/>
        <v>0.9990194271708428</v>
      </c>
      <c r="Q12" s="140">
        <f>M12/G12</f>
        <v>4.2904501251489195E-2</v>
      </c>
      <c r="R12" s="141" t="s">
        <v>363</v>
      </c>
    </row>
    <row r="13" spans="1:18" ht="251.25" customHeight="1" x14ac:dyDescent="0.25">
      <c r="A13" s="563">
        <v>8</v>
      </c>
      <c r="B13" s="573" t="s">
        <v>147</v>
      </c>
      <c r="C13" s="573" t="s">
        <v>155</v>
      </c>
      <c r="D13" s="573" t="s">
        <v>199</v>
      </c>
      <c r="E13" s="573" t="s">
        <v>180</v>
      </c>
      <c r="F13" s="573" t="s">
        <v>200</v>
      </c>
      <c r="G13" s="561">
        <v>5213341.5599999996</v>
      </c>
      <c r="H13" s="563" t="s">
        <v>201</v>
      </c>
      <c r="I13" s="563" t="s">
        <v>224</v>
      </c>
      <c r="J13" s="133" t="s">
        <v>151</v>
      </c>
      <c r="K13" s="564" t="s">
        <v>202</v>
      </c>
      <c r="L13" s="143">
        <v>3263660</v>
      </c>
      <c r="M13" s="143">
        <f t="shared" si="2"/>
        <v>815915</v>
      </c>
      <c r="N13" s="46">
        <v>815915</v>
      </c>
      <c r="O13" s="144">
        <v>0</v>
      </c>
      <c r="P13" s="145">
        <f t="shared" si="1"/>
        <v>0.25</v>
      </c>
      <c r="Q13" s="566">
        <f>(M13+M14)/G13</f>
        <v>0.19003857479846381</v>
      </c>
      <c r="R13" s="571" t="s">
        <v>373</v>
      </c>
    </row>
    <row r="14" spans="1:18" ht="229.5" customHeight="1" x14ac:dyDescent="0.25">
      <c r="A14" s="522"/>
      <c r="B14" s="525"/>
      <c r="C14" s="525"/>
      <c r="D14" s="525"/>
      <c r="E14" s="525"/>
      <c r="F14" s="525"/>
      <c r="G14" s="562"/>
      <c r="H14" s="522"/>
      <c r="I14" s="522"/>
      <c r="J14" s="118" t="s">
        <v>152</v>
      </c>
      <c r="K14" s="565"/>
      <c r="L14" s="146">
        <v>979098</v>
      </c>
      <c r="M14" s="147">
        <f t="shared" si="0"/>
        <v>174821</v>
      </c>
      <c r="N14" s="148">
        <v>174821</v>
      </c>
      <c r="O14" s="149">
        <v>0</v>
      </c>
      <c r="P14" s="150">
        <f>M14/L14</f>
        <v>0.17855311725690381</v>
      </c>
      <c r="Q14" s="567"/>
      <c r="R14" s="572"/>
    </row>
    <row r="15" spans="1:18" ht="409.5" customHeight="1" x14ac:dyDescent="0.25">
      <c r="A15" s="520">
        <v>9</v>
      </c>
      <c r="B15" s="523" t="s">
        <v>147</v>
      </c>
      <c r="C15" s="523" t="s">
        <v>156</v>
      </c>
      <c r="D15" s="523" t="s">
        <v>199</v>
      </c>
      <c r="E15" s="570" t="s">
        <v>344</v>
      </c>
      <c r="F15" s="523" t="s">
        <v>168</v>
      </c>
      <c r="G15" s="574">
        <v>7683717.46</v>
      </c>
      <c r="H15" s="520" t="s">
        <v>201</v>
      </c>
      <c r="I15" s="520" t="s">
        <v>203</v>
      </c>
      <c r="J15" s="151" t="s">
        <v>151</v>
      </c>
      <c r="K15" s="152" t="s">
        <v>204</v>
      </c>
      <c r="L15" s="153">
        <v>4033239.72</v>
      </c>
      <c r="M15" s="447">
        <f t="shared" si="0"/>
        <v>201662</v>
      </c>
      <c r="N15" s="154">
        <v>201662</v>
      </c>
      <c r="O15" s="155">
        <v>0</v>
      </c>
      <c r="P15" s="156">
        <f t="shared" si="1"/>
        <v>5.0000003471154943E-2</v>
      </c>
      <c r="Q15" s="576">
        <f>(M15+M16)/G15</f>
        <v>3.528135975994099E-2</v>
      </c>
      <c r="R15" s="104" t="s">
        <v>372</v>
      </c>
    </row>
    <row r="16" spans="1:18" ht="105" x14ac:dyDescent="0.25">
      <c r="A16" s="568"/>
      <c r="B16" s="569"/>
      <c r="C16" s="569"/>
      <c r="D16" s="569"/>
      <c r="E16" s="569"/>
      <c r="F16" s="569"/>
      <c r="G16" s="575"/>
      <c r="H16" s="568"/>
      <c r="I16" s="568"/>
      <c r="J16" s="133" t="s">
        <v>205</v>
      </c>
      <c r="K16" s="157" t="s">
        <v>206</v>
      </c>
      <c r="L16" s="134">
        <v>201662</v>
      </c>
      <c r="M16" s="447">
        <f t="shared" si="0"/>
        <v>69430</v>
      </c>
      <c r="N16" s="135">
        <v>69430</v>
      </c>
      <c r="O16" s="136">
        <v>0</v>
      </c>
      <c r="P16" s="137">
        <v>0</v>
      </c>
      <c r="Q16" s="577"/>
      <c r="R16" s="104" t="s">
        <v>374</v>
      </c>
    </row>
    <row r="17" spans="1:23" ht="323.25" customHeight="1" x14ac:dyDescent="0.25">
      <c r="A17" s="520">
        <v>10</v>
      </c>
      <c r="B17" s="523" t="s">
        <v>147</v>
      </c>
      <c r="C17" s="523" t="s">
        <v>157</v>
      </c>
      <c r="D17" s="523" t="s">
        <v>207</v>
      </c>
      <c r="E17" s="523" t="s">
        <v>181</v>
      </c>
      <c r="F17" s="523" t="s">
        <v>167</v>
      </c>
      <c r="G17" s="542">
        <v>13179425.42</v>
      </c>
      <c r="H17" s="545" t="s">
        <v>196</v>
      </c>
      <c r="I17" s="520" t="s">
        <v>208</v>
      </c>
      <c r="J17" s="158" t="s">
        <v>151</v>
      </c>
      <c r="K17" s="580" t="s">
        <v>158</v>
      </c>
      <c r="L17" s="153">
        <v>101336.35</v>
      </c>
      <c r="M17" s="153">
        <f t="shared" si="0"/>
        <v>0</v>
      </c>
      <c r="N17" s="171">
        <v>0</v>
      </c>
      <c r="O17" s="155">
        <v>0</v>
      </c>
      <c r="P17" s="156">
        <f t="shared" si="1"/>
        <v>0</v>
      </c>
      <c r="Q17" s="576">
        <f>(M17+M18)/G17</f>
        <v>0</v>
      </c>
      <c r="R17" s="104" t="s">
        <v>366</v>
      </c>
    </row>
    <row r="18" spans="1:23" ht="145.5" customHeight="1" x14ac:dyDescent="0.25">
      <c r="A18" s="568"/>
      <c r="B18" s="569"/>
      <c r="C18" s="569"/>
      <c r="D18" s="569"/>
      <c r="E18" s="569"/>
      <c r="F18" s="569"/>
      <c r="G18" s="578"/>
      <c r="H18" s="579"/>
      <c r="I18" s="568"/>
      <c r="J18" s="442" t="s">
        <v>152</v>
      </c>
      <c r="K18" s="581"/>
      <c r="L18" s="153">
        <v>20269</v>
      </c>
      <c r="M18" s="159">
        <v>0</v>
      </c>
      <c r="N18" s="171">
        <v>0</v>
      </c>
      <c r="O18" s="155">
        <v>0</v>
      </c>
      <c r="P18" s="156">
        <f t="shared" si="1"/>
        <v>0</v>
      </c>
      <c r="Q18" s="582"/>
      <c r="R18" s="104" t="s">
        <v>324</v>
      </c>
    </row>
    <row r="19" spans="1:23" x14ac:dyDescent="0.25">
      <c r="A19" s="520">
        <v>11</v>
      </c>
      <c r="B19" s="523" t="s">
        <v>147</v>
      </c>
      <c r="C19" s="523" t="s">
        <v>209</v>
      </c>
      <c r="D19" s="523" t="s">
        <v>207</v>
      </c>
      <c r="E19" s="523" t="s">
        <v>182</v>
      </c>
      <c r="F19" s="523" t="s">
        <v>167</v>
      </c>
      <c r="G19" s="574">
        <v>11568526.630000001</v>
      </c>
      <c r="H19" s="520" t="s">
        <v>196</v>
      </c>
      <c r="I19" s="520" t="s">
        <v>208</v>
      </c>
      <c r="J19" s="604" t="s">
        <v>151</v>
      </c>
      <c r="K19" s="580" t="s">
        <v>210</v>
      </c>
      <c r="L19" s="597">
        <v>2675450.1</v>
      </c>
      <c r="M19" s="597">
        <f t="shared" si="0"/>
        <v>2318724</v>
      </c>
      <c r="N19" s="599">
        <v>2318724</v>
      </c>
      <c r="O19" s="601">
        <v>0</v>
      </c>
      <c r="P19" s="576">
        <f t="shared" si="1"/>
        <v>0.86666688345261977</v>
      </c>
      <c r="Q19" s="576">
        <f>(M19+M21)/G19</f>
        <v>0.40086764272763747</v>
      </c>
      <c r="R19" s="583" t="s">
        <v>318</v>
      </c>
    </row>
    <row r="20" spans="1:23" ht="379.5" customHeight="1" x14ac:dyDescent="0.25">
      <c r="A20" s="521"/>
      <c r="B20" s="524"/>
      <c r="C20" s="524"/>
      <c r="D20" s="524"/>
      <c r="E20" s="524"/>
      <c r="F20" s="524"/>
      <c r="G20" s="603"/>
      <c r="H20" s="521"/>
      <c r="I20" s="521"/>
      <c r="J20" s="605"/>
      <c r="K20" s="606"/>
      <c r="L20" s="598"/>
      <c r="M20" s="598"/>
      <c r="N20" s="600"/>
      <c r="O20" s="602"/>
      <c r="P20" s="577"/>
      <c r="Q20" s="582"/>
      <c r="R20" s="584"/>
    </row>
    <row r="21" spans="1:23" ht="91.5" customHeight="1" x14ac:dyDescent="0.25">
      <c r="A21" s="568"/>
      <c r="B21" s="569"/>
      <c r="C21" s="569"/>
      <c r="D21" s="569"/>
      <c r="E21" s="569"/>
      <c r="F21" s="569"/>
      <c r="G21" s="575"/>
      <c r="H21" s="568"/>
      <c r="I21" s="568"/>
      <c r="J21" s="442" t="s">
        <v>152</v>
      </c>
      <c r="K21" s="581"/>
      <c r="L21" s="153">
        <v>2318724</v>
      </c>
      <c r="M21" s="153">
        <f t="shared" si="0"/>
        <v>2318724</v>
      </c>
      <c r="N21" s="154">
        <v>2318724</v>
      </c>
      <c r="O21" s="155">
        <v>0</v>
      </c>
      <c r="P21" s="156">
        <f t="shared" si="1"/>
        <v>1</v>
      </c>
      <c r="Q21" s="577"/>
      <c r="R21" s="104" t="s">
        <v>315</v>
      </c>
    </row>
    <row r="22" spans="1:23" ht="210" x14ac:dyDescent="0.25">
      <c r="A22" s="520">
        <v>12</v>
      </c>
      <c r="B22" s="523" t="s">
        <v>147</v>
      </c>
      <c r="C22" s="523" t="s">
        <v>211</v>
      </c>
      <c r="D22" s="523" t="s">
        <v>212</v>
      </c>
      <c r="E22" s="585" t="s">
        <v>179</v>
      </c>
      <c r="F22" s="523" t="s">
        <v>171</v>
      </c>
      <c r="G22" s="588">
        <v>87687163</v>
      </c>
      <c r="H22" s="591" t="s">
        <v>196</v>
      </c>
      <c r="I22" s="594" t="s">
        <v>213</v>
      </c>
      <c r="J22" s="114" t="s">
        <v>214</v>
      </c>
      <c r="K22" s="607" t="s">
        <v>215</v>
      </c>
      <c r="L22" s="609">
        <v>62041955.82</v>
      </c>
      <c r="M22" s="153">
        <f t="shared" si="0"/>
        <v>0</v>
      </c>
      <c r="N22" s="171">
        <v>0</v>
      </c>
      <c r="O22" s="155">
        <v>0</v>
      </c>
      <c r="P22" s="576">
        <f>(M22+M23)/L22</f>
        <v>3.4673632891929678E-5</v>
      </c>
      <c r="Q22" s="582">
        <f>(N22+N23+M24)/G22</f>
        <v>0.12931047546834193</v>
      </c>
      <c r="R22" s="104" t="s">
        <v>361</v>
      </c>
      <c r="T22" s="23"/>
    </row>
    <row r="23" spans="1:23" ht="90" x14ac:dyDescent="0.25">
      <c r="A23" s="521"/>
      <c r="B23" s="524"/>
      <c r="C23" s="524"/>
      <c r="D23" s="524"/>
      <c r="E23" s="586"/>
      <c r="F23" s="524"/>
      <c r="G23" s="589"/>
      <c r="H23" s="592"/>
      <c r="I23" s="595"/>
      <c r="J23" s="116" t="s">
        <v>355</v>
      </c>
      <c r="K23" s="608"/>
      <c r="L23" s="610"/>
      <c r="M23" s="153">
        <f t="shared" si="0"/>
        <v>2151.2199999999998</v>
      </c>
      <c r="N23" s="154">
        <v>2151.2199999999998</v>
      </c>
      <c r="O23" s="155">
        <v>0</v>
      </c>
      <c r="P23" s="577"/>
      <c r="Q23" s="582"/>
      <c r="R23" s="161" t="s">
        <v>370</v>
      </c>
    </row>
    <row r="24" spans="1:23" ht="75" x14ac:dyDescent="0.25">
      <c r="A24" s="568"/>
      <c r="B24" s="569"/>
      <c r="C24" s="569"/>
      <c r="D24" s="569"/>
      <c r="E24" s="587"/>
      <c r="F24" s="569"/>
      <c r="G24" s="590"/>
      <c r="H24" s="593"/>
      <c r="I24" s="596"/>
      <c r="J24" s="445" t="s">
        <v>356</v>
      </c>
      <c r="K24" s="157" t="s">
        <v>216</v>
      </c>
      <c r="L24" s="153">
        <v>11336717.52</v>
      </c>
      <c r="M24" s="153">
        <f t="shared" si="0"/>
        <v>11336717.52</v>
      </c>
      <c r="N24" s="162">
        <v>0</v>
      </c>
      <c r="O24" s="136">
        <v>11336717.52</v>
      </c>
      <c r="P24" s="156">
        <f t="shared" si="1"/>
        <v>1</v>
      </c>
      <c r="Q24" s="582"/>
      <c r="R24" s="105" t="s">
        <v>376</v>
      </c>
    </row>
    <row r="25" spans="1:23" ht="125.25" customHeight="1" x14ac:dyDescent="0.25">
      <c r="A25" s="370">
        <v>16</v>
      </c>
      <c r="B25" s="163" t="s">
        <v>147</v>
      </c>
      <c r="C25" s="163" t="s">
        <v>159</v>
      </c>
      <c r="D25" s="163" t="s">
        <v>217</v>
      </c>
      <c r="E25" s="164" t="s">
        <v>218</v>
      </c>
      <c r="F25" s="163" t="s">
        <v>219</v>
      </c>
      <c r="G25" s="122">
        <v>87252251.980000004</v>
      </c>
      <c r="H25" s="122" t="s">
        <v>196</v>
      </c>
      <c r="I25" s="2" t="s">
        <v>220</v>
      </c>
      <c r="J25" s="446" t="s">
        <v>357</v>
      </c>
      <c r="K25" s="157" t="s">
        <v>221</v>
      </c>
      <c r="L25" s="134">
        <v>269934.52</v>
      </c>
      <c r="M25" s="134">
        <f t="shared" si="0"/>
        <v>269934.52</v>
      </c>
      <c r="N25" s="165">
        <v>269934.52</v>
      </c>
      <c r="O25" s="136">
        <v>0</v>
      </c>
      <c r="P25" s="137">
        <f t="shared" si="1"/>
        <v>1</v>
      </c>
      <c r="Q25" s="166">
        <f>M25/G25</f>
        <v>3.0937255357245622E-3</v>
      </c>
      <c r="R25" s="105" t="s">
        <v>319</v>
      </c>
    </row>
    <row r="26" spans="1:23" ht="374.25" customHeight="1" x14ac:dyDescent="0.25">
      <c r="A26" s="416">
        <v>19</v>
      </c>
      <c r="B26" s="415" t="s">
        <v>147</v>
      </c>
      <c r="C26" s="415" t="s">
        <v>160</v>
      </c>
      <c r="D26" s="415" t="s">
        <v>222</v>
      </c>
      <c r="E26" s="415" t="s">
        <v>172</v>
      </c>
      <c r="F26" s="415" t="s">
        <v>173</v>
      </c>
      <c r="G26" s="417">
        <v>144128467</v>
      </c>
      <c r="H26" s="418" t="s">
        <v>223</v>
      </c>
      <c r="I26" s="419" t="s">
        <v>224</v>
      </c>
      <c r="J26" s="151" t="s">
        <v>151</v>
      </c>
      <c r="K26" s="420" t="s">
        <v>225</v>
      </c>
      <c r="L26" s="167">
        <v>9222024</v>
      </c>
      <c r="M26" s="167">
        <f t="shared" si="0"/>
        <v>9222024</v>
      </c>
      <c r="N26" s="168">
        <v>9222024</v>
      </c>
      <c r="O26" s="169">
        <v>0</v>
      </c>
      <c r="P26" s="170">
        <f t="shared" si="1"/>
        <v>1</v>
      </c>
      <c r="Q26" s="170">
        <f>M26/G26</f>
        <v>6.3984750493460807E-2</v>
      </c>
      <c r="R26" s="422" t="s">
        <v>375</v>
      </c>
    </row>
    <row r="27" spans="1:23" ht="408.75" customHeight="1" x14ac:dyDescent="0.25">
      <c r="A27" s="163">
        <v>26</v>
      </c>
      <c r="B27" s="163" t="s">
        <v>147</v>
      </c>
      <c r="C27" s="163" t="s">
        <v>174</v>
      </c>
      <c r="D27" s="163" t="s">
        <v>106</v>
      </c>
      <c r="E27" s="172" t="s">
        <v>175</v>
      </c>
      <c r="F27" s="173" t="s">
        <v>226</v>
      </c>
      <c r="G27" s="122">
        <v>32851203.190000001</v>
      </c>
      <c r="H27" s="122" t="s">
        <v>227</v>
      </c>
      <c r="I27" s="2" t="s">
        <v>228</v>
      </c>
      <c r="J27" s="174" t="s">
        <v>13</v>
      </c>
      <c r="K27" s="175" t="s">
        <v>229</v>
      </c>
      <c r="L27" s="123">
        <v>732271.43</v>
      </c>
      <c r="M27" s="153">
        <f t="shared" si="0"/>
        <v>732271.43</v>
      </c>
      <c r="N27" s="176">
        <v>732271.43</v>
      </c>
      <c r="O27" s="177">
        <v>0</v>
      </c>
      <c r="P27" s="178">
        <f t="shared" ref="P27:P46" si="3">M27/L27</f>
        <v>1</v>
      </c>
      <c r="Q27" s="156">
        <f>M27/G27</f>
        <v>2.2290551300809144E-2</v>
      </c>
      <c r="R27" s="179" t="s">
        <v>367</v>
      </c>
    </row>
    <row r="28" spans="1:23" ht="180" x14ac:dyDescent="0.25">
      <c r="A28" s="520">
        <v>27</v>
      </c>
      <c r="B28" s="523" t="s">
        <v>147</v>
      </c>
      <c r="C28" s="523" t="s">
        <v>161</v>
      </c>
      <c r="D28" s="523" t="s">
        <v>106</v>
      </c>
      <c r="E28" s="523" t="s">
        <v>162</v>
      </c>
      <c r="F28" s="523" t="s">
        <v>230</v>
      </c>
      <c r="G28" s="574">
        <v>37057739.189999998</v>
      </c>
      <c r="H28" s="520" t="s">
        <v>196</v>
      </c>
      <c r="I28" s="520" t="s">
        <v>224</v>
      </c>
      <c r="J28" s="158" t="s">
        <v>66</v>
      </c>
      <c r="K28" s="157" t="s">
        <v>231</v>
      </c>
      <c r="L28" s="134">
        <v>5932670.2699999996</v>
      </c>
      <c r="M28" s="134">
        <f>N28+O28</f>
        <v>5932671</v>
      </c>
      <c r="N28" s="160">
        <v>5932671</v>
      </c>
      <c r="O28" s="180">
        <v>0</v>
      </c>
      <c r="P28" s="170">
        <f t="shared" si="3"/>
        <v>1.0000001230474587</v>
      </c>
      <c r="Q28" s="576">
        <f>(M28+M29)/G28</f>
        <v>0.16009263192183421</v>
      </c>
      <c r="R28" s="105" t="s">
        <v>316</v>
      </c>
    </row>
    <row r="29" spans="1:23" ht="48" customHeight="1" x14ac:dyDescent="0.25">
      <c r="A29" s="568"/>
      <c r="B29" s="569"/>
      <c r="C29" s="569"/>
      <c r="D29" s="569"/>
      <c r="E29" s="569"/>
      <c r="F29" s="569"/>
      <c r="G29" s="575"/>
      <c r="H29" s="568"/>
      <c r="I29" s="568"/>
      <c r="J29" s="112" t="s">
        <v>232</v>
      </c>
      <c r="K29" s="181" t="s">
        <v>118</v>
      </c>
      <c r="L29" s="182">
        <v>0</v>
      </c>
      <c r="M29" s="159">
        <v>0</v>
      </c>
      <c r="N29" s="171">
        <v>0</v>
      </c>
      <c r="O29" s="171">
        <v>0</v>
      </c>
      <c r="P29" s="170">
        <v>0</v>
      </c>
      <c r="Q29" s="582"/>
      <c r="R29" s="105" t="s">
        <v>233</v>
      </c>
    </row>
    <row r="30" spans="1:23" ht="250.5" customHeight="1" x14ac:dyDescent="0.25">
      <c r="A30" s="520">
        <v>28</v>
      </c>
      <c r="B30" s="523" t="s">
        <v>147</v>
      </c>
      <c r="C30" s="523" t="s">
        <v>163</v>
      </c>
      <c r="D30" s="523" t="s">
        <v>106</v>
      </c>
      <c r="E30" s="523" t="s">
        <v>177</v>
      </c>
      <c r="F30" s="523" t="s">
        <v>226</v>
      </c>
      <c r="G30" s="574">
        <v>135462141.78</v>
      </c>
      <c r="H30" s="520" t="s">
        <v>196</v>
      </c>
      <c r="I30" s="520" t="s">
        <v>224</v>
      </c>
      <c r="J30" s="604" t="s">
        <v>13</v>
      </c>
      <c r="K30" s="181" t="s">
        <v>234</v>
      </c>
      <c r="L30" s="134">
        <v>344617.16</v>
      </c>
      <c r="M30" s="153">
        <f>N30+O30</f>
        <v>344617.16</v>
      </c>
      <c r="N30" s="154">
        <v>344617.16</v>
      </c>
      <c r="O30" s="180">
        <v>0</v>
      </c>
      <c r="P30" s="170">
        <f t="shared" si="3"/>
        <v>1</v>
      </c>
      <c r="Q30" s="582">
        <f>(M30+M31+M32+M33+M34+M35)/G30</f>
        <v>0.1894192092553226</v>
      </c>
      <c r="R30" s="105" t="s">
        <v>377</v>
      </c>
    </row>
    <row r="31" spans="1:23" ht="409.5" customHeight="1" x14ac:dyDescent="0.25">
      <c r="A31" s="521"/>
      <c r="B31" s="524"/>
      <c r="C31" s="524"/>
      <c r="D31" s="524"/>
      <c r="E31" s="524"/>
      <c r="F31" s="524"/>
      <c r="G31" s="603"/>
      <c r="H31" s="521"/>
      <c r="I31" s="521"/>
      <c r="J31" s="616"/>
      <c r="K31" s="183" t="s">
        <v>235</v>
      </c>
      <c r="L31" s="184">
        <v>1779352.04</v>
      </c>
      <c r="M31" s="153">
        <f>N31+O31</f>
        <v>1779352.04</v>
      </c>
      <c r="N31" s="185">
        <v>1779352.04</v>
      </c>
      <c r="O31" s="186">
        <v>0</v>
      </c>
      <c r="P31" s="178">
        <f t="shared" si="3"/>
        <v>1</v>
      </c>
      <c r="Q31" s="582"/>
      <c r="R31" s="187" t="s">
        <v>364</v>
      </c>
      <c r="U31" s="188"/>
      <c r="V31" s="29"/>
      <c r="W31" s="29"/>
    </row>
    <row r="32" spans="1:23" ht="231.75" customHeight="1" x14ac:dyDescent="0.25">
      <c r="A32" s="521"/>
      <c r="B32" s="524"/>
      <c r="C32" s="524"/>
      <c r="D32" s="524"/>
      <c r="E32" s="524"/>
      <c r="F32" s="524"/>
      <c r="G32" s="603"/>
      <c r="H32" s="521"/>
      <c r="I32" s="521"/>
      <c r="J32" s="112" t="s">
        <v>66</v>
      </c>
      <c r="K32" s="181" t="s">
        <v>236</v>
      </c>
      <c r="L32" s="134">
        <v>23435162.289999999</v>
      </c>
      <c r="M32" s="153">
        <f>N32+O32</f>
        <v>23435162.579999998</v>
      </c>
      <c r="N32" s="160">
        <v>19367903</v>
      </c>
      <c r="O32" s="180">
        <v>4067259.58</v>
      </c>
      <c r="P32" s="170">
        <f t="shared" si="3"/>
        <v>1.0000000123745676</v>
      </c>
      <c r="Q32" s="582"/>
      <c r="R32" s="105" t="s">
        <v>317</v>
      </c>
    </row>
    <row r="33" spans="1:18" ht="30" x14ac:dyDescent="0.25">
      <c r="A33" s="521"/>
      <c r="B33" s="524"/>
      <c r="C33" s="524"/>
      <c r="D33" s="524"/>
      <c r="E33" s="524"/>
      <c r="F33" s="524"/>
      <c r="G33" s="603"/>
      <c r="H33" s="521"/>
      <c r="I33" s="521"/>
      <c r="J33" s="112" t="s">
        <v>232</v>
      </c>
      <c r="K33" s="181" t="s">
        <v>118</v>
      </c>
      <c r="L33" s="134">
        <v>0</v>
      </c>
      <c r="M33" s="134">
        <v>0</v>
      </c>
      <c r="N33" s="189">
        <v>0</v>
      </c>
      <c r="O33" s="190">
        <v>0</v>
      </c>
      <c r="P33" s="170">
        <v>0</v>
      </c>
      <c r="Q33" s="582"/>
      <c r="R33" s="105" t="s">
        <v>237</v>
      </c>
    </row>
    <row r="34" spans="1:18" ht="30" x14ac:dyDescent="0.25">
      <c r="A34" s="521"/>
      <c r="B34" s="524"/>
      <c r="C34" s="524"/>
      <c r="D34" s="524"/>
      <c r="E34" s="524"/>
      <c r="F34" s="524"/>
      <c r="G34" s="603"/>
      <c r="H34" s="521"/>
      <c r="I34" s="521"/>
      <c r="J34" s="112" t="s">
        <v>232</v>
      </c>
      <c r="K34" s="181" t="s">
        <v>118</v>
      </c>
      <c r="L34" s="134">
        <v>0</v>
      </c>
      <c r="M34" s="134">
        <v>0</v>
      </c>
      <c r="N34" s="189">
        <v>0</v>
      </c>
      <c r="O34" s="190">
        <v>0</v>
      </c>
      <c r="P34" s="170">
        <v>0</v>
      </c>
      <c r="Q34" s="582"/>
      <c r="R34" s="105" t="s">
        <v>238</v>
      </c>
    </row>
    <row r="35" spans="1:18" ht="385.5" customHeight="1" x14ac:dyDescent="0.25">
      <c r="A35" s="568"/>
      <c r="B35" s="569"/>
      <c r="C35" s="569"/>
      <c r="D35" s="569"/>
      <c r="E35" s="569"/>
      <c r="F35" s="569"/>
      <c r="G35" s="575"/>
      <c r="H35" s="568"/>
      <c r="I35" s="568"/>
      <c r="J35" s="112" t="s">
        <v>239</v>
      </c>
      <c r="K35" s="181" t="s">
        <v>240</v>
      </c>
      <c r="L35" s="134">
        <v>100000</v>
      </c>
      <c r="M35" s="153">
        <f>N35+O35</f>
        <v>100000</v>
      </c>
      <c r="N35" s="154">
        <v>100000</v>
      </c>
      <c r="O35" s="180">
        <v>0</v>
      </c>
      <c r="P35" s="178">
        <f t="shared" si="3"/>
        <v>1</v>
      </c>
      <c r="Q35" s="577"/>
      <c r="R35" s="105" t="s">
        <v>378</v>
      </c>
    </row>
    <row r="36" spans="1:18" ht="122.45" customHeight="1" x14ac:dyDescent="0.25">
      <c r="A36" s="629">
        <v>35</v>
      </c>
      <c r="B36" s="629" t="s">
        <v>147</v>
      </c>
      <c r="C36" s="636" t="s">
        <v>241</v>
      </c>
      <c r="D36" s="639" t="s">
        <v>242</v>
      </c>
      <c r="E36" s="632" t="s">
        <v>353</v>
      </c>
      <c r="F36" s="642" t="s">
        <v>354</v>
      </c>
      <c r="G36" s="623">
        <v>34262039.270000003</v>
      </c>
      <c r="H36" s="626" t="s">
        <v>243</v>
      </c>
      <c r="I36" s="629" t="s">
        <v>244</v>
      </c>
      <c r="J36" s="632" t="s">
        <v>151</v>
      </c>
      <c r="K36" s="580" t="s">
        <v>245</v>
      </c>
      <c r="L36" s="634">
        <v>2400</v>
      </c>
      <c r="M36" s="153">
        <f>N36+O36</f>
        <v>75</v>
      </c>
      <c r="N36" s="191">
        <v>75</v>
      </c>
      <c r="O36" s="180">
        <v>0</v>
      </c>
      <c r="P36" s="576">
        <f>(M36+M37)/L36</f>
        <v>0.95041666666666669</v>
      </c>
      <c r="Q36" s="611">
        <f>(M36+M37+M38)/G36</f>
        <v>9.8213651951137922E-5</v>
      </c>
      <c r="R36" s="614" t="s">
        <v>325</v>
      </c>
    </row>
    <row r="37" spans="1:18" ht="142.5" customHeight="1" x14ac:dyDescent="0.25">
      <c r="A37" s="630"/>
      <c r="B37" s="630"/>
      <c r="C37" s="637"/>
      <c r="D37" s="640"/>
      <c r="E37" s="616"/>
      <c r="F37" s="643"/>
      <c r="G37" s="624"/>
      <c r="H37" s="627"/>
      <c r="I37" s="630"/>
      <c r="J37" s="633"/>
      <c r="K37" s="606"/>
      <c r="L37" s="635"/>
      <c r="M37" s="153">
        <f>N37+O37</f>
        <v>2206</v>
      </c>
      <c r="N37" s="192">
        <v>2206</v>
      </c>
      <c r="O37" s="180">
        <v>0</v>
      </c>
      <c r="P37" s="577"/>
      <c r="Q37" s="612"/>
      <c r="R37" s="615"/>
    </row>
    <row r="38" spans="1:18" ht="120" x14ac:dyDescent="0.25">
      <c r="A38" s="630"/>
      <c r="B38" s="630"/>
      <c r="C38" s="637"/>
      <c r="D38" s="640"/>
      <c r="E38" s="616"/>
      <c r="F38" s="643"/>
      <c r="G38" s="624"/>
      <c r="H38" s="627"/>
      <c r="I38" s="630"/>
      <c r="J38" s="118" t="s">
        <v>246</v>
      </c>
      <c r="K38" s="608"/>
      <c r="L38" s="193">
        <v>1084</v>
      </c>
      <c r="M38" s="153">
        <f>N38+O38</f>
        <v>1084</v>
      </c>
      <c r="N38" s="192">
        <v>1084</v>
      </c>
      <c r="O38" s="180">
        <v>0</v>
      </c>
      <c r="P38" s="170">
        <f t="shared" si="3"/>
        <v>1</v>
      </c>
      <c r="Q38" s="612"/>
      <c r="R38" s="194" t="s">
        <v>326</v>
      </c>
    </row>
    <row r="39" spans="1:18" ht="92.25" customHeight="1" x14ac:dyDescent="0.25">
      <c r="A39" s="631"/>
      <c r="B39" s="631"/>
      <c r="C39" s="638"/>
      <c r="D39" s="641"/>
      <c r="E39" s="633"/>
      <c r="F39" s="605"/>
      <c r="G39" s="625"/>
      <c r="H39" s="628"/>
      <c r="I39" s="631"/>
      <c r="J39" s="118" t="s">
        <v>247</v>
      </c>
      <c r="K39" s="120" t="s">
        <v>248</v>
      </c>
      <c r="L39" s="193">
        <v>56.79</v>
      </c>
      <c r="M39" s="153">
        <f>N39+O39</f>
        <v>56.79</v>
      </c>
      <c r="N39" s="192">
        <v>56.79</v>
      </c>
      <c r="O39" s="180">
        <v>0</v>
      </c>
      <c r="P39" s="170">
        <f t="shared" si="3"/>
        <v>1</v>
      </c>
      <c r="Q39" s="613"/>
      <c r="R39" s="434" t="s">
        <v>327</v>
      </c>
    </row>
    <row r="40" spans="1:18" ht="165" x14ac:dyDescent="0.25">
      <c r="A40" s="103">
        <v>36</v>
      </c>
      <c r="B40" s="114" t="s">
        <v>147</v>
      </c>
      <c r="C40" s="108" t="s">
        <v>249</v>
      </c>
      <c r="D40" s="107" t="s">
        <v>242</v>
      </c>
      <c r="E40" s="354" t="s">
        <v>345</v>
      </c>
      <c r="F40" s="442" t="s">
        <v>352</v>
      </c>
      <c r="G40" s="106">
        <v>5000000</v>
      </c>
      <c r="H40" s="195" t="s">
        <v>243</v>
      </c>
      <c r="I40" s="112" t="s">
        <v>244</v>
      </c>
      <c r="J40" s="112" t="s">
        <v>359</v>
      </c>
      <c r="K40" s="438" t="s">
        <v>250</v>
      </c>
      <c r="L40" s="196">
        <v>95000</v>
      </c>
      <c r="M40" s="153">
        <f t="shared" ref="M40" si="4">N40+O40</f>
        <v>95000</v>
      </c>
      <c r="N40" s="154">
        <v>95000</v>
      </c>
      <c r="O40" s="180">
        <v>0</v>
      </c>
      <c r="P40" s="170">
        <f t="shared" si="3"/>
        <v>1</v>
      </c>
      <c r="Q40" s="197">
        <f t="shared" ref="Q40:Q41" si="5">M40/G40</f>
        <v>1.9E-2</v>
      </c>
      <c r="R40" s="109" t="s">
        <v>334</v>
      </c>
    </row>
    <row r="41" spans="1:18" ht="87" customHeight="1" x14ac:dyDescent="0.25">
      <c r="A41" s="103">
        <v>37</v>
      </c>
      <c r="B41" s="114" t="s">
        <v>147</v>
      </c>
      <c r="C41" s="108" t="s">
        <v>251</v>
      </c>
      <c r="D41" s="107" t="s">
        <v>242</v>
      </c>
      <c r="E41" s="441" t="s">
        <v>350</v>
      </c>
      <c r="F41" s="442" t="s">
        <v>351</v>
      </c>
      <c r="G41" s="106">
        <v>6335700</v>
      </c>
      <c r="H41" s="195" t="s">
        <v>243</v>
      </c>
      <c r="I41" s="112" t="s">
        <v>224</v>
      </c>
      <c r="J41" s="112" t="s">
        <v>359</v>
      </c>
      <c r="K41" s="181" t="s">
        <v>252</v>
      </c>
      <c r="L41" s="196">
        <v>2099.83</v>
      </c>
      <c r="M41" s="153">
        <f>N41+O41</f>
        <v>2099.83</v>
      </c>
      <c r="N41" s="154">
        <v>2099.83</v>
      </c>
      <c r="O41" s="171">
        <v>0</v>
      </c>
      <c r="P41" s="170">
        <v>1</v>
      </c>
      <c r="Q41" s="197">
        <f t="shared" si="5"/>
        <v>3.3142825575705918E-4</v>
      </c>
      <c r="R41" s="109" t="s">
        <v>337</v>
      </c>
    </row>
    <row r="42" spans="1:18" ht="330" x14ac:dyDescent="0.25">
      <c r="A42" s="121">
        <v>39</v>
      </c>
      <c r="B42" s="115" t="s">
        <v>147</v>
      </c>
      <c r="C42" s="198" t="s">
        <v>253</v>
      </c>
      <c r="D42" s="198" t="s">
        <v>217</v>
      </c>
      <c r="E42" s="440" t="s">
        <v>348</v>
      </c>
      <c r="F42" s="440" t="s">
        <v>349</v>
      </c>
      <c r="G42" s="199">
        <v>67200000</v>
      </c>
      <c r="H42" s="200" t="s">
        <v>190</v>
      </c>
      <c r="I42" s="200" t="s">
        <v>190</v>
      </c>
      <c r="J42" s="117" t="s">
        <v>358</v>
      </c>
      <c r="K42" s="181" t="s">
        <v>254</v>
      </c>
      <c r="L42" s="201">
        <v>352692</v>
      </c>
      <c r="M42" s="153">
        <f>N42+O42</f>
        <v>0</v>
      </c>
      <c r="N42" s="429">
        <v>0</v>
      </c>
      <c r="O42" s="203">
        <v>0</v>
      </c>
      <c r="P42" s="170">
        <f>M42/L42</f>
        <v>0</v>
      </c>
      <c r="Q42" s="204">
        <f>M42/G42</f>
        <v>0</v>
      </c>
      <c r="R42" s="105" t="s">
        <v>365</v>
      </c>
    </row>
    <row r="43" spans="1:18" ht="94.5" customHeight="1" x14ac:dyDescent="0.25">
      <c r="A43" s="298">
        <v>40</v>
      </c>
      <c r="B43" s="295" t="s">
        <v>147</v>
      </c>
      <c r="C43" s="300" t="s">
        <v>255</v>
      </c>
      <c r="D43" s="300" t="s">
        <v>207</v>
      </c>
      <c r="E43" s="353" t="s">
        <v>256</v>
      </c>
      <c r="F43" s="296" t="s">
        <v>257</v>
      </c>
      <c r="G43" s="199">
        <v>11405686.25</v>
      </c>
      <c r="H43" s="200" t="s">
        <v>258</v>
      </c>
      <c r="I43" s="200" t="s">
        <v>258</v>
      </c>
      <c r="J43" s="296" t="s">
        <v>176</v>
      </c>
      <c r="K43" s="181" t="s">
        <v>260</v>
      </c>
      <c r="L43" s="301">
        <v>604924.37</v>
      </c>
      <c r="M43" s="153">
        <f>N43+O43</f>
        <v>604924.37</v>
      </c>
      <c r="N43" s="202">
        <v>604924.37</v>
      </c>
      <c r="O43" s="203">
        <v>0</v>
      </c>
      <c r="P43" s="170">
        <f>M43/L43</f>
        <v>1</v>
      </c>
      <c r="Q43" s="299">
        <f>M43/G43</f>
        <v>5.3037086654913024E-2</v>
      </c>
      <c r="R43" s="105" t="s">
        <v>321</v>
      </c>
    </row>
    <row r="44" spans="1:18" ht="394.5" customHeight="1" x14ac:dyDescent="0.25">
      <c r="A44" s="121">
        <v>41</v>
      </c>
      <c r="B44" s="354" t="s">
        <v>147</v>
      </c>
      <c r="C44" s="297" t="s">
        <v>299</v>
      </c>
      <c r="D44" s="297" t="s">
        <v>106</v>
      </c>
      <c r="E44" s="443" t="s">
        <v>347</v>
      </c>
      <c r="F44" s="297" t="s">
        <v>178</v>
      </c>
      <c r="G44" s="444">
        <v>5649282</v>
      </c>
      <c r="H44" s="356" t="s">
        <v>300</v>
      </c>
      <c r="I44" s="356" t="s">
        <v>300</v>
      </c>
      <c r="J44" s="297" t="s">
        <v>359</v>
      </c>
      <c r="K44" s="357" t="s">
        <v>301</v>
      </c>
      <c r="L44" s="358">
        <v>943624.8</v>
      </c>
      <c r="M44" s="153">
        <f>N44+O44</f>
        <v>188724.96</v>
      </c>
      <c r="N44" s="359">
        <v>188724.96</v>
      </c>
      <c r="O44" s="360">
        <v>0</v>
      </c>
      <c r="P44" s="361">
        <f>M44/L44</f>
        <v>0.19999999999999998</v>
      </c>
      <c r="Q44" s="362">
        <f>M44/G44</f>
        <v>3.340689312376334E-2</v>
      </c>
      <c r="R44" s="105" t="s">
        <v>371</v>
      </c>
    </row>
    <row r="45" spans="1:18" ht="106.5" customHeight="1" thickBot="1" x14ac:dyDescent="0.3">
      <c r="A45" s="437">
        <v>42</v>
      </c>
      <c r="B45" s="354" t="s">
        <v>147</v>
      </c>
      <c r="C45" s="436" t="s">
        <v>339</v>
      </c>
      <c r="D45" s="436" t="s">
        <v>242</v>
      </c>
      <c r="E45" s="111" t="s">
        <v>345</v>
      </c>
      <c r="F45" s="442" t="s">
        <v>346</v>
      </c>
      <c r="G45" s="355">
        <v>5000000</v>
      </c>
      <c r="H45" s="356" t="s">
        <v>243</v>
      </c>
      <c r="I45" s="356" t="s">
        <v>244</v>
      </c>
      <c r="J45" s="436" t="s">
        <v>359</v>
      </c>
      <c r="K45" s="357" t="s">
        <v>340</v>
      </c>
      <c r="L45" s="358">
        <v>5000</v>
      </c>
      <c r="M45" s="153">
        <f>N45+O45</f>
        <v>0</v>
      </c>
      <c r="N45" s="359">
        <v>0</v>
      </c>
      <c r="O45" s="360">
        <v>0</v>
      </c>
      <c r="P45" s="361">
        <f>M45/L45</f>
        <v>0</v>
      </c>
      <c r="Q45" s="362">
        <f>M45/G45</f>
        <v>0</v>
      </c>
      <c r="R45" s="105" t="s">
        <v>341</v>
      </c>
    </row>
    <row r="46" spans="1:18" ht="32.25" customHeight="1" thickBot="1" x14ac:dyDescent="0.3">
      <c r="A46" s="617" t="s">
        <v>0</v>
      </c>
      <c r="B46" s="618"/>
      <c r="C46" s="618"/>
      <c r="D46" s="618"/>
      <c r="E46" s="618"/>
      <c r="F46" s="619"/>
      <c r="G46" s="205">
        <f>SUM(G6:G45)</f>
        <v>972291772.00999999</v>
      </c>
      <c r="H46" s="205"/>
      <c r="I46" s="206"/>
      <c r="J46" s="207"/>
      <c r="K46" s="208"/>
      <c r="L46" s="209">
        <f>SUM(L6:L45)</f>
        <v>229907615.08000001</v>
      </c>
      <c r="M46" s="209">
        <f>SUM(M6:M45)</f>
        <v>69070587.420000002</v>
      </c>
      <c r="N46" s="210">
        <f>SUM(N6:N45)</f>
        <v>53666610.32</v>
      </c>
      <c r="O46" s="211">
        <f>SUM(O6:O45)</f>
        <v>15403977.1</v>
      </c>
      <c r="P46" s="212">
        <f t="shared" si="3"/>
        <v>0.30042757564148448</v>
      </c>
      <c r="Q46" s="212">
        <f>M46/G46</f>
        <v>7.1038950866787354E-2</v>
      </c>
      <c r="R46" s="208" t="s">
        <v>136</v>
      </c>
    </row>
    <row r="47" spans="1:18" ht="28.5" customHeight="1" x14ac:dyDescent="0.25">
      <c r="A47" s="213"/>
      <c r="B47" s="214" t="s">
        <v>137</v>
      </c>
      <c r="C47" s="620" t="s">
        <v>138</v>
      </c>
      <c r="D47" s="620"/>
      <c r="E47" s="620"/>
      <c r="F47" s="620"/>
      <c r="G47" s="215"/>
      <c r="H47" s="215"/>
      <c r="I47" s="216"/>
      <c r="J47" s="216"/>
      <c r="K47" s="217"/>
      <c r="L47" s="218" t="s">
        <v>136</v>
      </c>
      <c r="M47" s="219" t="s">
        <v>136</v>
      </c>
      <c r="N47" s="220">
        <f>N6+N7+N8+N9+N10+N11+N12+N13+N14+N15+N16+N19+N21+N23+N25+N26+N27+N30+N31+N35+N36+N37+N38+N39+N40+N41+N44+N43+N45</f>
        <v>28366036.32</v>
      </c>
      <c r="O47" s="221" t="s">
        <v>136</v>
      </c>
      <c r="P47" s="222" t="s">
        <v>136</v>
      </c>
      <c r="Q47" s="222" t="s">
        <v>136</v>
      </c>
      <c r="R47" s="223" t="s">
        <v>136</v>
      </c>
    </row>
    <row r="48" spans="1:18" ht="27" customHeight="1" x14ac:dyDescent="0.25">
      <c r="A48" s="213"/>
      <c r="B48" s="224" t="s">
        <v>137</v>
      </c>
      <c r="C48" s="621" t="s">
        <v>261</v>
      </c>
      <c r="D48" s="621"/>
      <c r="E48" s="621"/>
      <c r="F48" s="621"/>
      <c r="G48" s="621"/>
      <c r="H48" s="621"/>
      <c r="I48" s="621"/>
      <c r="J48" s="621"/>
      <c r="K48" s="622"/>
      <c r="L48" s="225" t="s">
        <v>136</v>
      </c>
      <c r="M48" s="226" t="s">
        <v>136</v>
      </c>
      <c r="N48" s="227">
        <f>N22+N28+N32</f>
        <v>25300574</v>
      </c>
      <c r="O48" s="228">
        <f>O46</f>
        <v>15403977.1</v>
      </c>
      <c r="P48" s="229" t="s">
        <v>136</v>
      </c>
      <c r="Q48" s="229" t="s">
        <v>136</v>
      </c>
      <c r="R48" s="230" t="s">
        <v>136</v>
      </c>
    </row>
    <row r="49" spans="1:18" x14ac:dyDescent="0.25">
      <c r="A49" s="231"/>
      <c r="B49" s="232"/>
      <c r="C49" s="85"/>
      <c r="D49" s="85"/>
      <c r="E49" s="233"/>
      <c r="F49" s="234"/>
      <c r="G49" s="234"/>
      <c r="H49" s="234"/>
      <c r="I49" s="234"/>
      <c r="J49" s="234"/>
      <c r="K49" s="234"/>
      <c r="L49" s="234"/>
      <c r="M49" s="234"/>
      <c r="N49" s="235"/>
      <c r="O49" s="85"/>
      <c r="P49" s="85"/>
      <c r="Q49" s="85"/>
    </row>
    <row r="50" spans="1:18" x14ac:dyDescent="0.25">
      <c r="A50" s="231"/>
      <c r="B50" s="236"/>
      <c r="C50" s="237"/>
      <c r="D50" s="237"/>
      <c r="E50" s="89"/>
      <c r="F50" s="238"/>
      <c r="G50" s="238"/>
      <c r="H50" s="238"/>
      <c r="I50" s="238"/>
      <c r="J50" s="238"/>
      <c r="K50" s="238"/>
      <c r="L50" s="238"/>
      <c r="M50" s="239"/>
      <c r="N50" s="240"/>
      <c r="O50" s="241"/>
      <c r="P50" s="85"/>
      <c r="Q50" s="85"/>
    </row>
    <row r="51" spans="1:18" x14ac:dyDescent="0.25">
      <c r="A51" s="231"/>
      <c r="B51" s="236"/>
      <c r="C51" s="237"/>
      <c r="D51" s="237"/>
      <c r="E51" s="89"/>
      <c r="F51" s="238"/>
      <c r="G51" s="238"/>
      <c r="H51" s="238"/>
      <c r="I51" s="238"/>
      <c r="J51" s="238"/>
      <c r="K51" s="238"/>
      <c r="L51" s="242"/>
      <c r="M51" s="239"/>
      <c r="N51" s="240"/>
      <c r="O51" s="241"/>
      <c r="P51" s="243"/>
      <c r="Q51" s="243"/>
    </row>
    <row r="52" spans="1:18" x14ac:dyDescent="0.25">
      <c r="A52" s="68"/>
      <c r="B52" s="69"/>
      <c r="C52" s="69"/>
      <c r="D52" s="69"/>
      <c r="E52" s="69"/>
      <c r="F52" s="244"/>
      <c r="G52" s="244"/>
      <c r="H52" s="244"/>
      <c r="I52" s="244"/>
      <c r="J52" s="244"/>
      <c r="K52" s="244"/>
      <c r="L52" s="244"/>
      <c r="M52" s="245"/>
      <c r="N52" s="246"/>
      <c r="O52" s="246"/>
      <c r="P52" s="247"/>
      <c r="Q52" s="247"/>
      <c r="R52" s="248"/>
    </row>
    <row r="53" spans="1:18" x14ac:dyDescent="0.25">
      <c r="A53" s="68"/>
      <c r="B53" s="69"/>
      <c r="C53" s="69"/>
      <c r="D53" s="69"/>
      <c r="E53" s="69"/>
      <c r="F53" s="244"/>
      <c r="G53" s="244"/>
      <c r="H53" s="244"/>
      <c r="I53" s="244"/>
      <c r="J53" s="244"/>
      <c r="K53" s="244"/>
      <c r="L53" s="244"/>
      <c r="M53" s="244"/>
      <c r="N53" s="76"/>
      <c r="O53" s="76"/>
      <c r="P53" s="247"/>
      <c r="Q53" s="247"/>
      <c r="R53" s="248"/>
    </row>
    <row r="54" spans="1:18" x14ac:dyDescent="0.25">
      <c r="A54" s="68"/>
      <c r="B54" s="69"/>
      <c r="C54" s="69"/>
      <c r="D54" s="69"/>
      <c r="E54" s="69"/>
      <c r="F54" s="244"/>
      <c r="G54" s="244"/>
      <c r="H54" s="244"/>
      <c r="I54" s="244"/>
      <c r="J54" s="244"/>
      <c r="K54" s="244"/>
      <c r="L54" s="244"/>
      <c r="M54" s="244"/>
      <c r="N54" s="76"/>
      <c r="O54" s="76"/>
      <c r="P54" s="76"/>
      <c r="Q54" s="76"/>
    </row>
    <row r="55" spans="1:18" x14ac:dyDescent="0.25">
      <c r="A55" s="68"/>
      <c r="B55" s="94"/>
      <c r="C55" s="94"/>
      <c r="D55" s="94"/>
      <c r="E55" s="94"/>
      <c r="F55" s="249"/>
      <c r="G55" s="249"/>
      <c r="H55" s="249"/>
      <c r="I55" s="249"/>
      <c r="J55" s="249"/>
      <c r="K55" s="249"/>
      <c r="L55" s="249"/>
      <c r="M55" s="249"/>
      <c r="N55" s="110"/>
      <c r="O55" s="23"/>
      <c r="P55" s="23"/>
      <c r="Q55" s="23"/>
    </row>
    <row r="56" spans="1:18" x14ac:dyDescent="0.25">
      <c r="A56" s="68"/>
      <c r="F56" s="95"/>
      <c r="G56" s="95"/>
      <c r="H56" s="95"/>
      <c r="I56" s="95"/>
      <c r="J56" s="95"/>
      <c r="K56" s="95"/>
      <c r="L56" s="95"/>
      <c r="M56" s="95"/>
      <c r="N56" s="23"/>
      <c r="O56" s="23"/>
      <c r="P56" s="23"/>
      <c r="Q56" s="23"/>
    </row>
    <row r="57" spans="1:18" x14ac:dyDescent="0.25">
      <c r="A57" s="68"/>
      <c r="F57" s="95"/>
      <c r="G57" s="95"/>
      <c r="H57" s="95"/>
      <c r="I57" s="95"/>
      <c r="J57" s="95"/>
      <c r="K57" s="95"/>
      <c r="L57" s="95"/>
      <c r="M57" s="95"/>
      <c r="N57" s="23"/>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3"/>
      <c r="O61" s="23"/>
      <c r="P61" s="23"/>
      <c r="Q61" s="23"/>
    </row>
    <row r="62" spans="1:18" x14ac:dyDescent="0.25">
      <c r="A62" s="68"/>
      <c r="F62" s="95"/>
      <c r="G62" s="95"/>
      <c r="H62" s="95"/>
      <c r="I62" s="95"/>
      <c r="J62" s="95"/>
      <c r="K62" s="95"/>
      <c r="L62" s="95"/>
      <c r="M62" s="95"/>
      <c r="N62" s="250"/>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68"/>
      <c r="F86" s="95"/>
      <c r="G86" s="95"/>
      <c r="H86" s="95"/>
      <c r="I86" s="95"/>
      <c r="J86" s="95"/>
      <c r="K86" s="95"/>
      <c r="L86" s="95"/>
      <c r="M86" s="95"/>
      <c r="N86" s="23"/>
      <c r="O86" s="23"/>
      <c r="P86" s="23"/>
      <c r="Q86" s="23"/>
    </row>
    <row r="87" spans="1:17" x14ac:dyDescent="0.25">
      <c r="A87" s="68"/>
      <c r="F87" s="95"/>
      <c r="G87" s="95"/>
      <c r="H87" s="95"/>
      <c r="I87" s="95"/>
      <c r="J87" s="95"/>
      <c r="K87" s="95"/>
      <c r="L87" s="95"/>
      <c r="M87" s="95"/>
      <c r="N87" s="23"/>
      <c r="O87" s="23"/>
      <c r="P87" s="23"/>
      <c r="Q87" s="23"/>
    </row>
    <row r="88" spans="1:17" x14ac:dyDescent="0.25">
      <c r="A88" s="68"/>
      <c r="F88" s="95"/>
      <c r="G88" s="95"/>
      <c r="H88" s="95"/>
      <c r="I88" s="95"/>
      <c r="J88" s="95"/>
      <c r="K88" s="95"/>
      <c r="L88" s="95"/>
      <c r="M88" s="95"/>
      <c r="N88" s="23"/>
      <c r="O88" s="23"/>
      <c r="P88" s="23"/>
      <c r="Q88" s="23"/>
    </row>
    <row r="89" spans="1:17" x14ac:dyDescent="0.25">
      <c r="A89" s="68"/>
      <c r="F89" s="95"/>
      <c r="G89" s="95"/>
      <c r="H89" s="95"/>
      <c r="I89" s="95"/>
      <c r="J89" s="95"/>
      <c r="K89" s="95"/>
      <c r="L89" s="95"/>
      <c r="M89" s="95"/>
      <c r="N89" s="23"/>
      <c r="O89" s="23"/>
      <c r="P89" s="23"/>
      <c r="Q89" s="23"/>
    </row>
    <row r="90" spans="1:17" x14ac:dyDescent="0.25">
      <c r="A90" s="68"/>
      <c r="F90" s="95"/>
      <c r="G90" s="95"/>
      <c r="H90" s="95"/>
      <c r="I90" s="95"/>
      <c r="J90" s="95"/>
      <c r="K90" s="95"/>
      <c r="L90" s="95"/>
      <c r="M90" s="95"/>
      <c r="N90" s="23"/>
      <c r="O90" s="23"/>
      <c r="P90" s="23"/>
      <c r="Q90" s="23"/>
    </row>
    <row r="91" spans="1:17" x14ac:dyDescent="0.25">
      <c r="A91" s="68"/>
      <c r="F91" s="95"/>
      <c r="G91" s="95"/>
      <c r="H91" s="95"/>
      <c r="I91" s="95"/>
      <c r="J91" s="95"/>
      <c r="K91" s="95"/>
      <c r="L91" s="95"/>
      <c r="M91" s="95"/>
      <c r="N91" s="23"/>
      <c r="O91" s="23"/>
      <c r="P91" s="23"/>
      <c r="Q91" s="23"/>
    </row>
    <row r="92" spans="1:17" x14ac:dyDescent="0.25">
      <c r="A92" s="68"/>
      <c r="F92" s="95"/>
      <c r="G92" s="95"/>
      <c r="H92" s="95"/>
      <c r="I92" s="95"/>
      <c r="J92" s="95"/>
      <c r="K92" s="95"/>
      <c r="L92" s="95"/>
      <c r="M92" s="95"/>
      <c r="N92" s="23"/>
      <c r="O92" s="23"/>
      <c r="P92" s="23"/>
      <c r="Q92" s="23"/>
    </row>
    <row r="93" spans="1:17" x14ac:dyDescent="0.25">
      <c r="A93" s="68"/>
      <c r="F93" s="95"/>
      <c r="G93" s="95"/>
      <c r="H93" s="95"/>
      <c r="I93" s="95"/>
      <c r="J93" s="95"/>
      <c r="K93" s="95"/>
      <c r="L93" s="95"/>
      <c r="M93" s="95"/>
      <c r="N93" s="23"/>
      <c r="O93" s="23"/>
      <c r="P93" s="23"/>
      <c r="Q93" s="23"/>
    </row>
    <row r="94" spans="1:17" x14ac:dyDescent="0.25">
      <c r="A94" s="68"/>
      <c r="F94" s="95"/>
      <c r="G94" s="95"/>
      <c r="H94" s="95"/>
      <c r="I94" s="95"/>
      <c r="J94" s="95"/>
      <c r="K94" s="95"/>
      <c r="L94" s="95"/>
      <c r="M94" s="95"/>
      <c r="N94" s="23"/>
      <c r="O94" s="23"/>
      <c r="P94" s="23"/>
      <c r="Q94" s="23"/>
    </row>
    <row r="95" spans="1:17" x14ac:dyDescent="0.25">
      <c r="A95" s="74"/>
      <c r="F95" s="95"/>
      <c r="G95" s="95"/>
      <c r="H95" s="95"/>
      <c r="I95" s="95"/>
      <c r="J95" s="95"/>
      <c r="K95" s="95"/>
      <c r="L95" s="95"/>
      <c r="M95" s="95"/>
      <c r="N95" s="23"/>
      <c r="O95" s="23"/>
      <c r="P95" s="23"/>
      <c r="Q95" s="23"/>
    </row>
    <row r="96" spans="1:17" x14ac:dyDescent="0.25">
      <c r="A96" s="74"/>
      <c r="F96" s="95"/>
      <c r="G96" s="95"/>
      <c r="H96" s="95"/>
      <c r="I96" s="95"/>
      <c r="J96" s="95"/>
      <c r="K96" s="95"/>
      <c r="L96" s="95"/>
      <c r="M96" s="95"/>
      <c r="N96" s="23"/>
      <c r="O96" s="23"/>
      <c r="P96" s="23"/>
      <c r="Q96" s="23"/>
    </row>
    <row r="97" spans="1:17" x14ac:dyDescent="0.25">
      <c r="A97" s="74"/>
      <c r="F97" s="95"/>
      <c r="G97" s="95"/>
      <c r="H97" s="95"/>
      <c r="I97" s="95"/>
      <c r="J97" s="95"/>
      <c r="K97" s="95"/>
      <c r="L97" s="95"/>
      <c r="M97" s="95"/>
      <c r="N97" s="23"/>
      <c r="O97" s="23"/>
      <c r="P97" s="23"/>
      <c r="Q97" s="23"/>
    </row>
    <row r="98" spans="1:17" x14ac:dyDescent="0.25">
      <c r="A98" s="74"/>
      <c r="F98" s="95"/>
      <c r="G98" s="95"/>
      <c r="H98" s="95"/>
      <c r="I98" s="95"/>
      <c r="J98" s="95"/>
      <c r="K98" s="95"/>
      <c r="L98" s="95"/>
      <c r="M98" s="95"/>
      <c r="N98" s="23"/>
      <c r="O98" s="23"/>
      <c r="P98" s="23"/>
      <c r="Q98" s="23"/>
    </row>
    <row r="99" spans="1:17" x14ac:dyDescent="0.25">
      <c r="F99" s="95"/>
      <c r="G99" s="95"/>
      <c r="H99" s="95"/>
      <c r="I99" s="95"/>
      <c r="J99" s="95"/>
      <c r="K99" s="95"/>
      <c r="L99" s="95"/>
      <c r="M99" s="95"/>
      <c r="N99" s="23"/>
      <c r="O99" s="23"/>
      <c r="P99" s="23"/>
      <c r="Q99" s="23"/>
    </row>
    <row r="100" spans="1:17" x14ac:dyDescent="0.25">
      <c r="F100" s="95"/>
      <c r="G100" s="95"/>
      <c r="H100" s="95"/>
      <c r="I100" s="95"/>
      <c r="J100" s="95"/>
      <c r="K100" s="95"/>
      <c r="L100" s="95"/>
      <c r="M100" s="95"/>
      <c r="N100" s="23"/>
      <c r="O100" s="23"/>
      <c r="P100" s="23"/>
      <c r="Q100" s="23"/>
    </row>
    <row r="101" spans="1:17" x14ac:dyDescent="0.25">
      <c r="F101" s="95"/>
      <c r="G101" s="95"/>
      <c r="H101" s="95"/>
      <c r="I101" s="95"/>
      <c r="J101" s="95"/>
      <c r="K101" s="95"/>
      <c r="L101" s="95"/>
      <c r="M101" s="95"/>
      <c r="N101" s="23"/>
      <c r="O101" s="23"/>
      <c r="P101" s="23"/>
      <c r="Q101" s="23"/>
    </row>
    <row r="102" spans="1:17" x14ac:dyDescent="0.25">
      <c r="F102" s="95"/>
      <c r="G102" s="95"/>
      <c r="H102" s="95"/>
      <c r="I102" s="95"/>
      <c r="J102" s="95"/>
      <c r="K102" s="95"/>
      <c r="L102" s="95"/>
      <c r="M102" s="95"/>
      <c r="N102" s="23"/>
      <c r="O102" s="23"/>
      <c r="P102" s="23"/>
      <c r="Q102" s="23"/>
    </row>
    <row r="103" spans="1:17" x14ac:dyDescent="0.25">
      <c r="F103" s="95"/>
      <c r="G103" s="95"/>
      <c r="H103" s="95"/>
      <c r="I103" s="95"/>
      <c r="J103" s="95"/>
      <c r="K103" s="95"/>
      <c r="L103" s="95"/>
      <c r="M103" s="95"/>
      <c r="N103" s="23"/>
      <c r="O103" s="23"/>
      <c r="P103" s="23"/>
      <c r="Q103" s="23"/>
    </row>
    <row r="104" spans="1:17" x14ac:dyDescent="0.25">
      <c r="F104" s="95"/>
      <c r="G104" s="95"/>
      <c r="H104" s="95"/>
      <c r="I104" s="95"/>
      <c r="J104" s="95"/>
      <c r="K104" s="95"/>
      <c r="L104" s="95"/>
      <c r="M104" s="95"/>
      <c r="N104" s="23"/>
      <c r="O104" s="23"/>
      <c r="P104" s="23"/>
      <c r="Q104" s="23"/>
    </row>
    <row r="105" spans="1:17" x14ac:dyDescent="0.25">
      <c r="F105" s="95"/>
      <c r="G105" s="95"/>
      <c r="H105" s="95"/>
      <c r="I105" s="95"/>
      <c r="J105" s="95"/>
      <c r="K105" s="95"/>
      <c r="L105" s="95"/>
      <c r="M105" s="95"/>
      <c r="N105" s="23"/>
      <c r="O105" s="23"/>
      <c r="P105" s="23"/>
      <c r="Q105" s="23"/>
    </row>
    <row r="106" spans="1:17" x14ac:dyDescent="0.25">
      <c r="F106" s="95"/>
      <c r="G106" s="95"/>
      <c r="H106" s="95"/>
      <c r="I106" s="95"/>
      <c r="J106" s="95"/>
      <c r="K106" s="95"/>
      <c r="L106" s="95"/>
      <c r="M106" s="95"/>
      <c r="N106" s="23"/>
      <c r="O106" s="23"/>
      <c r="P106" s="23"/>
      <c r="Q106" s="23"/>
    </row>
    <row r="107" spans="1:17" x14ac:dyDescent="0.25">
      <c r="F107" s="95"/>
      <c r="G107" s="95"/>
      <c r="H107" s="95"/>
      <c r="I107" s="95"/>
      <c r="J107" s="95"/>
      <c r="K107" s="95"/>
      <c r="L107" s="95"/>
      <c r="M107" s="95"/>
      <c r="N107" s="23"/>
      <c r="O107" s="23"/>
      <c r="P107" s="23"/>
      <c r="Q107" s="23"/>
    </row>
    <row r="108" spans="1:17" x14ac:dyDescent="0.25">
      <c r="F108" s="95"/>
      <c r="G108" s="95"/>
      <c r="H108" s="95"/>
      <c r="I108" s="95"/>
      <c r="J108" s="95"/>
      <c r="K108" s="95"/>
      <c r="L108" s="95"/>
      <c r="M108" s="95"/>
      <c r="N108" s="23"/>
      <c r="O108" s="23"/>
      <c r="P108" s="23"/>
      <c r="Q108" s="23"/>
    </row>
    <row r="109" spans="1:17" x14ac:dyDescent="0.25">
      <c r="F109" s="95"/>
      <c r="G109" s="95"/>
      <c r="H109" s="95"/>
      <c r="I109" s="95"/>
      <c r="J109" s="95"/>
      <c r="K109" s="95"/>
      <c r="L109" s="95"/>
      <c r="M109" s="95"/>
    </row>
    <row r="110" spans="1:17" x14ac:dyDescent="0.25">
      <c r="F110" s="95"/>
      <c r="G110" s="95"/>
      <c r="H110" s="95"/>
      <c r="I110" s="95"/>
      <c r="J110" s="95"/>
      <c r="K110" s="95"/>
      <c r="L110" s="95"/>
      <c r="M110" s="95"/>
    </row>
    <row r="111" spans="1:17" x14ac:dyDescent="0.25">
      <c r="F111" s="95"/>
      <c r="G111" s="95"/>
      <c r="H111" s="95"/>
      <c r="I111" s="95"/>
      <c r="J111" s="95"/>
      <c r="K111" s="95"/>
      <c r="L111" s="95"/>
      <c r="M111" s="95"/>
    </row>
    <row r="112" spans="1:17" x14ac:dyDescent="0.25">
      <c r="F112" s="95"/>
      <c r="G112" s="95"/>
      <c r="H112" s="95"/>
      <c r="I112" s="95"/>
      <c r="J112" s="95"/>
      <c r="K112" s="95"/>
      <c r="L112" s="95"/>
      <c r="M112" s="95"/>
    </row>
    <row r="113" spans="6:13" x14ac:dyDescent="0.25">
      <c r="F113" s="95"/>
      <c r="G113" s="95"/>
      <c r="H113" s="95"/>
      <c r="I113" s="95"/>
      <c r="J113" s="95"/>
      <c r="K113" s="95"/>
      <c r="L113" s="95"/>
      <c r="M113" s="95"/>
    </row>
    <row r="114" spans="6:13" x14ac:dyDescent="0.25">
      <c r="F114" s="95"/>
      <c r="G114" s="95"/>
      <c r="H114" s="95"/>
      <c r="I114" s="95"/>
      <c r="J114" s="95"/>
      <c r="K114" s="95"/>
      <c r="L114" s="95"/>
      <c r="M114" s="95"/>
    </row>
    <row r="115" spans="6:13" x14ac:dyDescent="0.25">
      <c r="F115" s="95"/>
      <c r="G115" s="95"/>
      <c r="H115" s="95"/>
      <c r="I115" s="95"/>
      <c r="J115" s="95"/>
      <c r="K115" s="95"/>
      <c r="L115" s="95"/>
      <c r="M115" s="95"/>
    </row>
  </sheetData>
  <autoFilter ref="A5:R48"/>
  <mergeCells count="131">
    <mergeCell ref="A46:F46"/>
    <mergeCell ref="C47:F47"/>
    <mergeCell ref="C48:K48"/>
    <mergeCell ref="G36:G39"/>
    <mergeCell ref="H36:H39"/>
    <mergeCell ref="I36:I39"/>
    <mergeCell ref="J36:J37"/>
    <mergeCell ref="K36:K38"/>
    <mergeCell ref="L36:L37"/>
    <mergeCell ref="A36:A39"/>
    <mergeCell ref="B36:B39"/>
    <mergeCell ref="C36:C39"/>
    <mergeCell ref="D36:D39"/>
    <mergeCell ref="E36:E39"/>
    <mergeCell ref="F36:F39"/>
    <mergeCell ref="Q30:Q35"/>
    <mergeCell ref="F28:F29"/>
    <mergeCell ref="G28:G29"/>
    <mergeCell ref="H28:H29"/>
    <mergeCell ref="I28:I29"/>
    <mergeCell ref="Q28:Q29"/>
    <mergeCell ref="P36:P37"/>
    <mergeCell ref="Q36:Q39"/>
    <mergeCell ref="R36:R37"/>
    <mergeCell ref="J30:J31"/>
    <mergeCell ref="A30:A35"/>
    <mergeCell ref="B30:B35"/>
    <mergeCell ref="C30:C35"/>
    <mergeCell ref="D30:D35"/>
    <mergeCell ref="E30:E35"/>
    <mergeCell ref="F30:F35"/>
    <mergeCell ref="G30:G35"/>
    <mergeCell ref="H30:H35"/>
    <mergeCell ref="I30:I35"/>
    <mergeCell ref="A28:A29"/>
    <mergeCell ref="B28:B29"/>
    <mergeCell ref="C28:C29"/>
    <mergeCell ref="D28:D29"/>
    <mergeCell ref="E28:E29"/>
    <mergeCell ref="K22:K23"/>
    <mergeCell ref="L22:L23"/>
    <mergeCell ref="P22:P23"/>
    <mergeCell ref="Q22:Q24"/>
    <mergeCell ref="R19:R20"/>
    <mergeCell ref="A22:A24"/>
    <mergeCell ref="B22:B24"/>
    <mergeCell ref="C22:C24"/>
    <mergeCell ref="D22:D24"/>
    <mergeCell ref="E22:E24"/>
    <mergeCell ref="F22:F24"/>
    <mergeCell ref="G22:G24"/>
    <mergeCell ref="H22:H24"/>
    <mergeCell ref="I22:I24"/>
    <mergeCell ref="L19:L20"/>
    <mergeCell ref="M19:M20"/>
    <mergeCell ref="N19:N20"/>
    <mergeCell ref="O19:O20"/>
    <mergeCell ref="P19:P20"/>
    <mergeCell ref="Q19:Q21"/>
    <mergeCell ref="F19:F21"/>
    <mergeCell ref="G19:G21"/>
    <mergeCell ref="H19:H21"/>
    <mergeCell ref="I19:I21"/>
    <mergeCell ref="J19:J20"/>
    <mergeCell ref="K19:K21"/>
    <mergeCell ref="G17:G18"/>
    <mergeCell ref="H17:H18"/>
    <mergeCell ref="I17:I18"/>
    <mergeCell ref="K17:K18"/>
    <mergeCell ref="Q17:Q18"/>
    <mergeCell ref="A19:A21"/>
    <mergeCell ref="B19:B21"/>
    <mergeCell ref="C19:C21"/>
    <mergeCell ref="D19:D21"/>
    <mergeCell ref="E19:E21"/>
    <mergeCell ref="A17:A18"/>
    <mergeCell ref="B17:B18"/>
    <mergeCell ref="C17:C18"/>
    <mergeCell ref="D17:D18"/>
    <mergeCell ref="E17:E18"/>
    <mergeCell ref="F17:F18"/>
    <mergeCell ref="A15:A16"/>
    <mergeCell ref="B15:B16"/>
    <mergeCell ref="C15:C16"/>
    <mergeCell ref="D15:D16"/>
    <mergeCell ref="E15:E16"/>
    <mergeCell ref="F15:F16"/>
    <mergeCell ref="R13:R14"/>
    <mergeCell ref="A13:A14"/>
    <mergeCell ref="B13:B14"/>
    <mergeCell ref="C13:C14"/>
    <mergeCell ref="D13:D14"/>
    <mergeCell ref="E13:E14"/>
    <mergeCell ref="F13:F14"/>
    <mergeCell ref="G15:G16"/>
    <mergeCell ref="H15:H16"/>
    <mergeCell ref="I15:I16"/>
    <mergeCell ref="Q15:Q16"/>
    <mergeCell ref="K9:K10"/>
    <mergeCell ref="M3:O3"/>
    <mergeCell ref="P3:P4"/>
    <mergeCell ref="Q3:Q4"/>
    <mergeCell ref="G13:G14"/>
    <mergeCell ref="H13:H14"/>
    <mergeCell ref="I13:I14"/>
    <mergeCell ref="K13:K14"/>
    <mergeCell ref="Q13:Q14"/>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8. 2020
</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08"/>
  <sheetViews>
    <sheetView topLeftCell="D41" zoomScale="62" zoomScaleNormal="62" zoomScaleSheetLayoutView="39" zoomScalePageLayoutView="55" workbookViewId="0">
      <selection activeCell="R32" sqref="R32"/>
    </sheetView>
  </sheetViews>
  <sheetFormatPr defaultRowHeight="15" x14ac:dyDescent="0.25"/>
  <cols>
    <col min="1" max="1" width="4.7109375" customWidth="1"/>
    <col min="2" max="2" width="14.140625" customWidth="1"/>
    <col min="3" max="3" width="23.42578125" style="80" customWidth="1"/>
    <col min="4" max="4" width="17.28515625" style="80" customWidth="1"/>
    <col min="5" max="5" width="11.7109375" style="80" customWidth="1"/>
    <col min="6" max="6" width="8.7109375" style="80" customWidth="1"/>
    <col min="7" max="7" width="18.7109375" style="81" customWidth="1"/>
    <col min="8" max="8" width="13.85546875" style="82"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367" t="s">
        <v>304</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672" t="s">
        <v>34</v>
      </c>
      <c r="B3" s="666" t="s">
        <v>35</v>
      </c>
      <c r="C3" s="666" t="s">
        <v>29</v>
      </c>
      <c r="D3" s="666" t="s">
        <v>36</v>
      </c>
      <c r="E3" s="666" t="s">
        <v>37</v>
      </c>
      <c r="F3" s="674" t="s">
        <v>38</v>
      </c>
      <c r="G3" s="662" t="s">
        <v>10</v>
      </c>
      <c r="H3" s="664" t="s">
        <v>39</v>
      </c>
      <c r="I3" s="666" t="s">
        <v>40</v>
      </c>
      <c r="J3" s="666" t="s">
        <v>11</v>
      </c>
      <c r="K3" s="668" t="s">
        <v>17</v>
      </c>
      <c r="L3" s="670" t="s">
        <v>41</v>
      </c>
      <c r="M3" s="644" t="s">
        <v>42</v>
      </c>
      <c r="N3" s="645"/>
      <c r="O3" s="646"/>
      <c r="P3" s="647" t="s">
        <v>43</v>
      </c>
      <c r="Q3" s="649" t="s">
        <v>184</v>
      </c>
      <c r="R3" s="651" t="s">
        <v>44</v>
      </c>
    </row>
    <row r="4" spans="1:77" ht="164.25" customHeight="1" x14ac:dyDescent="0.25">
      <c r="A4" s="673"/>
      <c r="B4" s="667"/>
      <c r="C4" s="667"/>
      <c r="D4" s="633"/>
      <c r="E4" s="667"/>
      <c r="F4" s="675"/>
      <c r="G4" s="663"/>
      <c r="H4" s="665"/>
      <c r="I4" s="667"/>
      <c r="J4" s="667"/>
      <c r="K4" s="669"/>
      <c r="L4" s="671"/>
      <c r="M4" s="11" t="s">
        <v>45</v>
      </c>
      <c r="N4" s="12" t="s">
        <v>185</v>
      </c>
      <c r="O4" s="13" t="s">
        <v>46</v>
      </c>
      <c r="P4" s="648"/>
      <c r="Q4" s="650"/>
      <c r="R4" s="652"/>
    </row>
    <row r="5" spans="1:77" ht="34.5" customHeight="1" thickBot="1" x14ac:dyDescent="0.3">
      <c r="A5" s="14" t="s">
        <v>47</v>
      </c>
      <c r="B5" s="15" t="s">
        <v>48</v>
      </c>
      <c r="C5" s="15" t="s">
        <v>49</v>
      </c>
      <c r="D5" s="15" t="s">
        <v>50</v>
      </c>
      <c r="E5" s="15" t="s">
        <v>51</v>
      </c>
      <c r="F5" s="15" t="s">
        <v>52</v>
      </c>
      <c r="G5" s="15" t="s">
        <v>53</v>
      </c>
      <c r="H5" s="16" t="s">
        <v>54</v>
      </c>
      <c r="I5" s="15" t="s">
        <v>55</v>
      </c>
      <c r="J5" s="17" t="s">
        <v>56</v>
      </c>
      <c r="K5" s="17" t="s">
        <v>57</v>
      </c>
      <c r="L5" s="18" t="s">
        <v>58</v>
      </c>
      <c r="M5" s="19" t="s">
        <v>59</v>
      </c>
      <c r="N5" s="14" t="s">
        <v>60</v>
      </c>
      <c r="O5" s="20" t="s">
        <v>61</v>
      </c>
      <c r="P5" s="21" t="s">
        <v>62</v>
      </c>
      <c r="Q5" s="14" t="s">
        <v>188</v>
      </c>
      <c r="R5" s="252" t="s">
        <v>189</v>
      </c>
    </row>
    <row r="6" spans="1:77" ht="198" customHeight="1" x14ac:dyDescent="0.25">
      <c r="A6" s="653">
        <v>1</v>
      </c>
      <c r="B6" s="656" t="s">
        <v>19</v>
      </c>
      <c r="C6" s="658" t="s">
        <v>18</v>
      </c>
      <c r="D6" s="658" t="s">
        <v>63</v>
      </c>
      <c r="E6" s="659" t="s">
        <v>20</v>
      </c>
      <c r="F6" s="686" t="s">
        <v>64</v>
      </c>
      <c r="G6" s="689">
        <v>362375172.18000001</v>
      </c>
      <c r="H6" s="658" t="s">
        <v>19</v>
      </c>
      <c r="I6" s="658" t="s">
        <v>65</v>
      </c>
      <c r="J6" s="658" t="s">
        <v>66</v>
      </c>
      <c r="K6" s="692" t="s">
        <v>67</v>
      </c>
      <c r="L6" s="676">
        <v>101386743</v>
      </c>
      <c r="M6" s="676">
        <f>N6+O6</f>
        <v>1004341.5</v>
      </c>
      <c r="N6" s="22">
        <v>1004341.5</v>
      </c>
      <c r="O6" s="679">
        <v>0</v>
      </c>
      <c r="P6" s="682">
        <f>M6/L6</f>
        <v>9.9060436333377432E-3</v>
      </c>
      <c r="Q6" s="682">
        <f>M6/G6</f>
        <v>2.7715516324090788E-3</v>
      </c>
      <c r="R6" s="683" t="s">
        <v>360</v>
      </c>
      <c r="S6" s="23"/>
    </row>
    <row r="7" spans="1:77" ht="109.5" customHeight="1" x14ac:dyDescent="0.25">
      <c r="A7" s="654"/>
      <c r="B7" s="540"/>
      <c r="C7" s="524"/>
      <c r="D7" s="524"/>
      <c r="E7" s="660"/>
      <c r="F7" s="687"/>
      <c r="G7" s="690"/>
      <c r="H7" s="524"/>
      <c r="I7" s="524"/>
      <c r="J7" s="524"/>
      <c r="K7" s="549"/>
      <c r="L7" s="677"/>
      <c r="M7" s="677"/>
      <c r="N7" s="24" t="s">
        <v>68</v>
      </c>
      <c r="O7" s="680"/>
      <c r="P7" s="552"/>
      <c r="Q7" s="552"/>
      <c r="R7" s="684"/>
      <c r="S7" s="23"/>
    </row>
    <row r="8" spans="1:77" ht="218.25" customHeight="1" x14ac:dyDescent="0.25">
      <c r="A8" s="655"/>
      <c r="B8" s="657"/>
      <c r="C8" s="569"/>
      <c r="D8" s="569"/>
      <c r="E8" s="661"/>
      <c r="F8" s="688"/>
      <c r="G8" s="691"/>
      <c r="H8" s="569"/>
      <c r="I8" s="569"/>
      <c r="J8" s="569"/>
      <c r="K8" s="550"/>
      <c r="L8" s="678"/>
      <c r="M8" s="678"/>
      <c r="N8" s="25">
        <v>5641832.5</v>
      </c>
      <c r="O8" s="681"/>
      <c r="P8" s="553"/>
      <c r="Q8" s="552"/>
      <c r="R8" s="685"/>
      <c r="S8" s="23"/>
    </row>
    <row r="9" spans="1:77" ht="51" customHeight="1" x14ac:dyDescent="0.25">
      <c r="A9" s="703">
        <v>2</v>
      </c>
      <c r="B9" s="698" t="s">
        <v>19</v>
      </c>
      <c r="C9" s="698" t="s">
        <v>69</v>
      </c>
      <c r="D9" s="698" t="s">
        <v>63</v>
      </c>
      <c r="E9" s="698" t="s">
        <v>70</v>
      </c>
      <c r="F9" s="698" t="s">
        <v>64</v>
      </c>
      <c r="G9" s="697">
        <v>462724796.58999997</v>
      </c>
      <c r="H9" s="698" t="s">
        <v>19</v>
      </c>
      <c r="I9" s="698" t="s">
        <v>71</v>
      </c>
      <c r="J9" s="698" t="s">
        <v>66</v>
      </c>
      <c r="K9" s="699" t="s">
        <v>72</v>
      </c>
      <c r="L9" s="702">
        <v>13225052</v>
      </c>
      <c r="M9" s="702">
        <f>N9+O9</f>
        <v>96798.25</v>
      </c>
      <c r="N9" s="28">
        <v>96798.25</v>
      </c>
      <c r="O9" s="705">
        <v>0</v>
      </c>
      <c r="P9" s="551">
        <f>M9/L9</f>
        <v>7.3193095951531988E-3</v>
      </c>
      <c r="Q9" s="551">
        <f>M9/G9</f>
        <v>2.0919183651566583E-4</v>
      </c>
      <c r="R9" s="693" t="s">
        <v>368</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654"/>
      <c r="B10" s="698"/>
      <c r="C10" s="698"/>
      <c r="D10" s="698"/>
      <c r="E10" s="698"/>
      <c r="F10" s="698"/>
      <c r="G10" s="697"/>
      <c r="H10" s="698"/>
      <c r="I10" s="698"/>
      <c r="J10" s="698"/>
      <c r="K10" s="700"/>
      <c r="L10" s="677"/>
      <c r="M10" s="677"/>
      <c r="N10" s="30" t="s">
        <v>73</v>
      </c>
      <c r="O10" s="706"/>
      <c r="P10" s="552"/>
      <c r="Q10" s="552"/>
      <c r="R10" s="684"/>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655"/>
      <c r="B11" s="698"/>
      <c r="C11" s="698"/>
      <c r="D11" s="698"/>
      <c r="E11" s="698"/>
      <c r="F11" s="698"/>
      <c r="G11" s="697"/>
      <c r="H11" s="698"/>
      <c r="I11" s="698"/>
      <c r="J11" s="698"/>
      <c r="K11" s="701"/>
      <c r="L11" s="678"/>
      <c r="M11" s="678"/>
      <c r="N11" s="31">
        <v>290394.75</v>
      </c>
      <c r="O11" s="707"/>
      <c r="P11" s="553"/>
      <c r="Q11" s="553"/>
      <c r="R11" s="685"/>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694">
        <v>3</v>
      </c>
      <c r="B12" s="523" t="s">
        <v>21</v>
      </c>
      <c r="C12" s="523" t="s">
        <v>22</v>
      </c>
      <c r="D12" s="523" t="s">
        <v>74</v>
      </c>
      <c r="E12" s="523" t="s">
        <v>23</v>
      </c>
      <c r="F12" s="523" t="s">
        <v>64</v>
      </c>
      <c r="G12" s="704">
        <v>400418989.25999999</v>
      </c>
      <c r="H12" s="523" t="s">
        <v>75</v>
      </c>
      <c r="I12" s="523" t="s">
        <v>76</v>
      </c>
      <c r="J12" s="523" t="s">
        <v>66</v>
      </c>
      <c r="K12" s="548" t="s">
        <v>77</v>
      </c>
      <c r="L12" s="702">
        <v>178471075</v>
      </c>
      <c r="M12" s="702">
        <f>N12+O12</f>
        <v>11053466</v>
      </c>
      <c r="N12" s="32">
        <v>11053466</v>
      </c>
      <c r="O12" s="705">
        <v>0</v>
      </c>
      <c r="P12" s="551">
        <f>M12/L12</f>
        <v>6.1934215390365074E-2</v>
      </c>
      <c r="Q12" s="551">
        <f>(M12+M15+M16)/G12</f>
        <v>0.1545071279320076</v>
      </c>
      <c r="R12" s="708" t="s">
        <v>338</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695"/>
      <c r="B13" s="524"/>
      <c r="C13" s="524"/>
      <c r="D13" s="524"/>
      <c r="E13" s="524"/>
      <c r="F13" s="524"/>
      <c r="G13" s="690"/>
      <c r="H13" s="524"/>
      <c r="I13" s="524"/>
      <c r="J13" s="524"/>
      <c r="K13" s="549"/>
      <c r="L13" s="677"/>
      <c r="M13" s="677"/>
      <c r="N13" s="33" t="s">
        <v>78</v>
      </c>
      <c r="O13" s="706"/>
      <c r="P13" s="552"/>
      <c r="Q13" s="552"/>
      <c r="R13" s="709"/>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356.25" customHeight="1" x14ac:dyDescent="0.25">
      <c r="A14" s="695"/>
      <c r="B14" s="524"/>
      <c r="C14" s="524"/>
      <c r="D14" s="524"/>
      <c r="E14" s="524"/>
      <c r="F14" s="524"/>
      <c r="G14" s="690"/>
      <c r="H14" s="524"/>
      <c r="I14" s="524"/>
      <c r="J14" s="524"/>
      <c r="K14" s="550"/>
      <c r="L14" s="678"/>
      <c r="M14" s="678"/>
      <c r="N14" s="34">
        <v>33160392</v>
      </c>
      <c r="O14" s="707"/>
      <c r="P14" s="553"/>
      <c r="Q14" s="552"/>
      <c r="R14" s="709"/>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30" x14ac:dyDescent="0.25">
      <c r="A15" s="695"/>
      <c r="B15" s="524"/>
      <c r="C15" s="524"/>
      <c r="D15" s="524"/>
      <c r="E15" s="524"/>
      <c r="F15" s="524"/>
      <c r="G15" s="690"/>
      <c r="H15" s="524"/>
      <c r="I15" s="524"/>
      <c r="J15" s="133" t="s">
        <v>13</v>
      </c>
      <c r="K15" s="432" t="s">
        <v>333</v>
      </c>
      <c r="L15" s="302">
        <v>40518449.969999999</v>
      </c>
      <c r="M15" s="253">
        <f t="shared" ref="M15:M22" si="0">N15+O15</f>
        <v>39887710.969999999</v>
      </c>
      <c r="N15" s="35">
        <v>39887710.969999999</v>
      </c>
      <c r="O15" s="36">
        <v>0</v>
      </c>
      <c r="P15" s="137">
        <f t="shared" ref="P15:P21" si="1">M15/L15</f>
        <v>0.98443328902100147</v>
      </c>
      <c r="Q15" s="552"/>
      <c r="R15" s="1" t="s">
        <v>328</v>
      </c>
      <c r="S15" s="23"/>
    </row>
    <row r="16" spans="1:77" s="29" customFormat="1" ht="119.45" customHeight="1" x14ac:dyDescent="0.25">
      <c r="A16" s="695"/>
      <c r="B16" s="524"/>
      <c r="C16" s="524"/>
      <c r="D16" s="524"/>
      <c r="E16" s="524"/>
      <c r="F16" s="524"/>
      <c r="G16" s="690"/>
      <c r="H16" s="524"/>
      <c r="I16" s="524"/>
      <c r="J16" s="523" t="s">
        <v>66</v>
      </c>
      <c r="K16" s="548" t="s">
        <v>79</v>
      </c>
      <c r="L16" s="710">
        <v>10926411.029999999</v>
      </c>
      <c r="M16" s="634">
        <f>N16+N17+N18+O18</f>
        <v>10926411.030000001</v>
      </c>
      <c r="N16" s="37">
        <v>823671</v>
      </c>
      <c r="O16" s="254">
        <v>0</v>
      </c>
      <c r="P16" s="551">
        <f t="shared" si="1"/>
        <v>1.0000000000000002</v>
      </c>
      <c r="Q16" s="552"/>
      <c r="R16" s="708" t="s">
        <v>262</v>
      </c>
      <c r="S16" s="23"/>
    </row>
    <row r="17" spans="1:77" s="29" customFormat="1" ht="148.9" customHeight="1" x14ac:dyDescent="0.25">
      <c r="A17" s="695"/>
      <c r="B17" s="524"/>
      <c r="C17" s="524"/>
      <c r="D17" s="524"/>
      <c r="E17" s="524"/>
      <c r="F17" s="524"/>
      <c r="G17" s="690"/>
      <c r="H17" s="524"/>
      <c r="I17" s="524"/>
      <c r="J17" s="524"/>
      <c r="K17" s="549"/>
      <c r="L17" s="711"/>
      <c r="M17" s="713"/>
      <c r="N17" s="37">
        <v>5878388</v>
      </c>
      <c r="O17" s="255">
        <v>0</v>
      </c>
      <c r="P17" s="552"/>
      <c r="Q17" s="552"/>
      <c r="R17" s="709"/>
      <c r="S17" s="23"/>
    </row>
    <row r="18" spans="1:77" s="29" customFormat="1" ht="180.6" customHeight="1" x14ac:dyDescent="0.25">
      <c r="A18" s="696"/>
      <c r="B18" s="569"/>
      <c r="C18" s="569"/>
      <c r="D18" s="569"/>
      <c r="E18" s="569"/>
      <c r="F18" s="569"/>
      <c r="G18" s="691"/>
      <c r="H18" s="569"/>
      <c r="I18" s="569"/>
      <c r="J18" s="569"/>
      <c r="K18" s="550"/>
      <c r="L18" s="712"/>
      <c r="M18" s="635"/>
      <c r="N18" s="37">
        <v>0</v>
      </c>
      <c r="O18" s="255">
        <v>4224352.03</v>
      </c>
      <c r="P18" s="553"/>
      <c r="Q18" s="552"/>
      <c r="R18" s="714"/>
      <c r="S18" s="23"/>
    </row>
    <row r="19" spans="1:77" ht="308.25" customHeight="1" x14ac:dyDescent="0.25">
      <c r="A19" s="694">
        <v>4</v>
      </c>
      <c r="B19" s="523" t="s">
        <v>80</v>
      </c>
      <c r="C19" s="523" t="s">
        <v>81</v>
      </c>
      <c r="D19" s="523" t="s">
        <v>74</v>
      </c>
      <c r="E19" s="724" t="s">
        <v>82</v>
      </c>
      <c r="F19" s="721" t="s">
        <v>64</v>
      </c>
      <c r="G19" s="704">
        <v>433013258.18000001</v>
      </c>
      <c r="H19" s="738" t="s">
        <v>75</v>
      </c>
      <c r="I19" s="740" t="s">
        <v>83</v>
      </c>
      <c r="J19" s="157" t="s">
        <v>66</v>
      </c>
      <c r="K19" s="157" t="s">
        <v>84</v>
      </c>
      <c r="L19" s="38">
        <v>354887803</v>
      </c>
      <c r="M19" s="253">
        <f t="shared" si="0"/>
        <v>88721951</v>
      </c>
      <c r="N19" s="40">
        <v>88721951</v>
      </c>
      <c r="O19" s="256">
        <v>0</v>
      </c>
      <c r="P19" s="145">
        <f t="shared" si="1"/>
        <v>0.250000000704448</v>
      </c>
      <c r="Q19" s="551">
        <f>(M19+M20)/G19</f>
        <v>0.20558712537848972</v>
      </c>
      <c r="R19" s="433" t="s">
        <v>85</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390" x14ac:dyDescent="0.25">
      <c r="A20" s="696"/>
      <c r="B20" s="569"/>
      <c r="C20" s="569"/>
      <c r="D20" s="633"/>
      <c r="E20" s="661"/>
      <c r="F20" s="723"/>
      <c r="G20" s="691"/>
      <c r="H20" s="739"/>
      <c r="I20" s="741"/>
      <c r="J20" s="133" t="s">
        <v>16</v>
      </c>
      <c r="K20" s="157" t="s">
        <v>86</v>
      </c>
      <c r="L20" s="38">
        <v>300000</v>
      </c>
      <c r="M20" s="253">
        <f t="shared" si="0"/>
        <v>300000</v>
      </c>
      <c r="N20" s="41">
        <v>300000</v>
      </c>
      <c r="O20" s="256">
        <v>0</v>
      </c>
      <c r="P20" s="145">
        <f t="shared" si="1"/>
        <v>1</v>
      </c>
      <c r="Q20" s="553"/>
      <c r="R20" s="435" t="s">
        <v>335</v>
      </c>
      <c r="S20" s="23"/>
    </row>
    <row r="21" spans="1:77" ht="270" x14ac:dyDescent="0.25">
      <c r="A21" s="703">
        <v>5</v>
      </c>
      <c r="B21" s="715" t="s">
        <v>19</v>
      </c>
      <c r="C21" s="523" t="s">
        <v>87</v>
      </c>
      <c r="D21" s="523" t="s">
        <v>63</v>
      </c>
      <c r="E21" s="718" t="s">
        <v>88</v>
      </c>
      <c r="F21" s="721" t="s">
        <v>25</v>
      </c>
      <c r="G21" s="725">
        <v>383980487.01999998</v>
      </c>
      <c r="H21" s="728" t="s">
        <v>19</v>
      </c>
      <c r="I21" s="731" t="s">
        <v>89</v>
      </c>
      <c r="J21" s="157" t="s">
        <v>13</v>
      </c>
      <c r="K21" s="157" t="s">
        <v>90</v>
      </c>
      <c r="L21" s="38">
        <v>31074718.09</v>
      </c>
      <c r="M21" s="253">
        <f t="shared" si="0"/>
        <v>31074718.09</v>
      </c>
      <c r="N21" s="41">
        <v>31074718.09</v>
      </c>
      <c r="O21" s="256">
        <v>0</v>
      </c>
      <c r="P21" s="145">
        <f t="shared" si="1"/>
        <v>1</v>
      </c>
      <c r="Q21" s="551">
        <f>(M21+M22+M23+M24+M25)/G21</f>
        <v>8.2025185223434285E-2</v>
      </c>
      <c r="R21" s="1" t="s">
        <v>91</v>
      </c>
      <c r="S21" s="23"/>
    </row>
    <row r="22" spans="1:77" ht="90" x14ac:dyDescent="0.25">
      <c r="A22" s="654"/>
      <c r="B22" s="716"/>
      <c r="C22" s="524"/>
      <c r="D22" s="524"/>
      <c r="E22" s="719"/>
      <c r="F22" s="722"/>
      <c r="G22" s="726"/>
      <c r="H22" s="729"/>
      <c r="I22" s="732"/>
      <c r="J22" s="133" t="s">
        <v>66</v>
      </c>
      <c r="K22" s="157" t="s">
        <v>92</v>
      </c>
      <c r="L22" s="38">
        <v>24838.28</v>
      </c>
      <c r="M22" s="253">
        <f t="shared" si="0"/>
        <v>24838.28</v>
      </c>
      <c r="N22" s="27">
        <v>0</v>
      </c>
      <c r="O22" s="256">
        <v>24838.28</v>
      </c>
      <c r="P22" s="145"/>
      <c r="Q22" s="552"/>
      <c r="R22" s="257" t="s">
        <v>93</v>
      </c>
      <c r="S22" s="23"/>
    </row>
    <row r="23" spans="1:77" ht="103.5" customHeight="1" x14ac:dyDescent="0.25">
      <c r="A23" s="654"/>
      <c r="B23" s="716"/>
      <c r="C23" s="524"/>
      <c r="D23" s="616"/>
      <c r="E23" s="719"/>
      <c r="F23" s="722"/>
      <c r="G23" s="726"/>
      <c r="H23" s="729"/>
      <c r="I23" s="732"/>
      <c r="J23" s="133" t="s">
        <v>66</v>
      </c>
      <c r="K23" s="157" t="s">
        <v>94</v>
      </c>
      <c r="L23" s="38">
        <v>89232.79</v>
      </c>
      <c r="M23" s="253">
        <v>89233</v>
      </c>
      <c r="N23" s="734">
        <v>393223</v>
      </c>
      <c r="O23" s="256">
        <v>0</v>
      </c>
      <c r="P23" s="145">
        <f t="shared" ref="P23:P36" si="2">M23/L23</f>
        <v>1.0000023533949796</v>
      </c>
      <c r="Q23" s="552"/>
      <c r="R23" s="737" t="s">
        <v>95</v>
      </c>
      <c r="S23" s="23"/>
    </row>
    <row r="24" spans="1:77" ht="137.25" customHeight="1" x14ac:dyDescent="0.25">
      <c r="A24" s="654"/>
      <c r="B24" s="716"/>
      <c r="C24" s="524"/>
      <c r="D24" s="616"/>
      <c r="E24" s="719"/>
      <c r="F24" s="722"/>
      <c r="G24" s="726"/>
      <c r="H24" s="729"/>
      <c r="I24" s="732"/>
      <c r="J24" s="133" t="s">
        <v>66</v>
      </c>
      <c r="K24" s="157" t="s">
        <v>96</v>
      </c>
      <c r="L24" s="38">
        <v>303989.96000000002</v>
      </c>
      <c r="M24" s="253">
        <v>303990</v>
      </c>
      <c r="N24" s="735"/>
      <c r="O24" s="256">
        <v>0</v>
      </c>
      <c r="P24" s="145">
        <f t="shared" si="2"/>
        <v>1.0000001315832929</v>
      </c>
      <c r="Q24" s="552"/>
      <c r="R24" s="685"/>
      <c r="S24" s="23"/>
    </row>
    <row r="25" spans="1:77" ht="75" x14ac:dyDescent="0.25">
      <c r="A25" s="655"/>
      <c r="B25" s="717"/>
      <c r="C25" s="569"/>
      <c r="D25" s="633"/>
      <c r="E25" s="720"/>
      <c r="F25" s="723"/>
      <c r="G25" s="727"/>
      <c r="H25" s="730"/>
      <c r="I25" s="733"/>
      <c r="J25" s="133" t="s">
        <v>66</v>
      </c>
      <c r="K25" s="157" t="s">
        <v>97</v>
      </c>
      <c r="L25" s="38">
        <v>3291.2</v>
      </c>
      <c r="M25" s="253">
        <f t="shared" ref="M25:M31" si="3">N25+O25</f>
        <v>3291.2</v>
      </c>
      <c r="N25" s="27">
        <v>0</v>
      </c>
      <c r="O25" s="256">
        <v>3291.2</v>
      </c>
      <c r="P25" s="145">
        <f t="shared" si="2"/>
        <v>1</v>
      </c>
      <c r="Q25" s="553"/>
      <c r="R25" s="257" t="s">
        <v>98</v>
      </c>
      <c r="S25" s="23"/>
    </row>
    <row r="26" spans="1:77" ht="360" x14ac:dyDescent="0.25">
      <c r="A26" s="703">
        <v>6</v>
      </c>
      <c r="B26" s="736" t="s">
        <v>19</v>
      </c>
      <c r="C26" s="523" t="s">
        <v>31</v>
      </c>
      <c r="D26" s="523" t="s">
        <v>63</v>
      </c>
      <c r="E26" s="523" t="s">
        <v>32</v>
      </c>
      <c r="F26" s="523" t="s">
        <v>99</v>
      </c>
      <c r="G26" s="725">
        <v>77718036.650000006</v>
      </c>
      <c r="H26" s="523" t="s">
        <v>19</v>
      </c>
      <c r="I26" s="523" t="s">
        <v>89</v>
      </c>
      <c r="J26" s="151" t="s">
        <v>13</v>
      </c>
      <c r="K26" s="258" t="s">
        <v>100</v>
      </c>
      <c r="L26" s="259">
        <v>19504849.310000002</v>
      </c>
      <c r="M26" s="260">
        <f t="shared" si="3"/>
        <v>16163365.609999999</v>
      </c>
      <c r="N26" s="261">
        <v>16163365.609999999</v>
      </c>
      <c r="O26" s="262">
        <v>0</v>
      </c>
      <c r="P26" s="145">
        <f t="shared" si="2"/>
        <v>0.8286844647250442</v>
      </c>
      <c r="Q26" s="551">
        <f>(M26+M27)/G26</f>
        <v>0.20845888944622482</v>
      </c>
      <c r="R26" s="263" t="s">
        <v>322</v>
      </c>
      <c r="S26" s="23"/>
      <c r="T26" s="23"/>
    </row>
    <row r="27" spans="1:77" ht="172.9" customHeight="1" x14ac:dyDescent="0.25">
      <c r="A27" s="655"/>
      <c r="B27" s="657"/>
      <c r="C27" s="569"/>
      <c r="D27" s="569"/>
      <c r="E27" s="569"/>
      <c r="F27" s="569"/>
      <c r="G27" s="727"/>
      <c r="H27" s="569"/>
      <c r="I27" s="569"/>
      <c r="J27" s="264" t="s">
        <v>66</v>
      </c>
      <c r="K27" s="157" t="s">
        <v>101</v>
      </c>
      <c r="L27" s="38">
        <v>44293.75</v>
      </c>
      <c r="M27" s="253">
        <f t="shared" si="3"/>
        <v>37650</v>
      </c>
      <c r="N27" s="40">
        <v>37650</v>
      </c>
      <c r="O27" s="256">
        <v>0</v>
      </c>
      <c r="P27" s="145">
        <f t="shared" si="2"/>
        <v>0.85000705517144071</v>
      </c>
      <c r="Q27" s="553"/>
      <c r="R27" s="257" t="s">
        <v>102</v>
      </c>
      <c r="S27" s="23"/>
    </row>
    <row r="28" spans="1:77" ht="285" x14ac:dyDescent="0.25">
      <c r="A28" s="703">
        <v>7</v>
      </c>
      <c r="B28" s="736" t="s">
        <v>19</v>
      </c>
      <c r="C28" s="523" t="s">
        <v>33</v>
      </c>
      <c r="D28" s="523" t="s">
        <v>63</v>
      </c>
      <c r="E28" s="523" t="s">
        <v>32</v>
      </c>
      <c r="F28" s="523" t="s">
        <v>25</v>
      </c>
      <c r="G28" s="725">
        <v>429420138.85000002</v>
      </c>
      <c r="H28" s="523" t="s">
        <v>19</v>
      </c>
      <c r="I28" s="523" t="s">
        <v>89</v>
      </c>
      <c r="J28" s="251" t="s">
        <v>13</v>
      </c>
      <c r="K28" s="265" t="s">
        <v>103</v>
      </c>
      <c r="L28" s="99">
        <v>35285573.330000006</v>
      </c>
      <c r="M28" s="253">
        <f t="shared" si="3"/>
        <v>35285573.329999998</v>
      </c>
      <c r="N28" s="41">
        <v>35285573.329999998</v>
      </c>
      <c r="O28" s="144">
        <v>0</v>
      </c>
      <c r="P28" s="166">
        <f>M28/L28</f>
        <v>0.99999999999999978</v>
      </c>
      <c r="Q28" s="551">
        <f>(M28+M29)/G28</f>
        <v>8.2957097506886054E-2</v>
      </c>
      <c r="R28" s="1" t="s">
        <v>104</v>
      </c>
      <c r="S28" s="23"/>
    </row>
    <row r="29" spans="1:77" ht="165" x14ac:dyDescent="0.25">
      <c r="A29" s="655"/>
      <c r="B29" s="657"/>
      <c r="C29" s="569"/>
      <c r="D29" s="569"/>
      <c r="E29" s="569"/>
      <c r="F29" s="569"/>
      <c r="G29" s="727"/>
      <c r="H29" s="569"/>
      <c r="I29" s="569"/>
      <c r="J29" s="264" t="s">
        <v>66</v>
      </c>
      <c r="K29" s="157" t="s">
        <v>96</v>
      </c>
      <c r="L29" s="38">
        <v>397500</v>
      </c>
      <c r="M29" s="253">
        <f t="shared" si="3"/>
        <v>337875</v>
      </c>
      <c r="N29" s="40">
        <v>337875</v>
      </c>
      <c r="O29" s="256">
        <v>0</v>
      </c>
      <c r="P29" s="145">
        <f t="shared" si="2"/>
        <v>0.85</v>
      </c>
      <c r="Q29" s="553"/>
      <c r="R29" s="257" t="s">
        <v>105</v>
      </c>
      <c r="S29" s="23"/>
    </row>
    <row r="30" spans="1:77" ht="300" x14ac:dyDescent="0.25">
      <c r="A30" s="694">
        <v>9</v>
      </c>
      <c r="B30" s="523" t="s">
        <v>12</v>
      </c>
      <c r="C30" s="523" t="s">
        <v>24</v>
      </c>
      <c r="D30" s="523" t="s">
        <v>106</v>
      </c>
      <c r="E30" s="523" t="s">
        <v>107</v>
      </c>
      <c r="F30" s="523" t="s">
        <v>25</v>
      </c>
      <c r="G30" s="704">
        <v>121876492.78</v>
      </c>
      <c r="H30" s="523" t="s">
        <v>12</v>
      </c>
      <c r="I30" s="523" t="s">
        <v>108</v>
      </c>
      <c r="J30" s="133" t="s">
        <v>13</v>
      </c>
      <c r="K30" s="26" t="s">
        <v>329</v>
      </c>
      <c r="L30" s="38">
        <v>8920521.7899999991</v>
      </c>
      <c r="M30" s="253">
        <f t="shared" si="3"/>
        <v>8920521.7899999991</v>
      </c>
      <c r="N30" s="39">
        <v>8920521.7899999991</v>
      </c>
      <c r="O30" s="256">
        <v>0</v>
      </c>
      <c r="P30" s="145">
        <f t="shared" si="2"/>
        <v>1</v>
      </c>
      <c r="Q30" s="551">
        <f>(M30+M31)/G30</f>
        <v>0.10531348496521775</v>
      </c>
      <c r="R30" s="439" t="s">
        <v>343</v>
      </c>
      <c r="S30" s="23"/>
    </row>
    <row r="31" spans="1:77" ht="285" x14ac:dyDescent="0.25">
      <c r="A31" s="696"/>
      <c r="B31" s="569"/>
      <c r="C31" s="569"/>
      <c r="D31" s="569"/>
      <c r="E31" s="569"/>
      <c r="F31" s="569"/>
      <c r="G31" s="691"/>
      <c r="H31" s="569"/>
      <c r="I31" s="569"/>
      <c r="J31" s="264" t="s">
        <v>66</v>
      </c>
      <c r="K31" s="157" t="s">
        <v>109</v>
      </c>
      <c r="L31" s="134">
        <v>7905397.8399999999</v>
      </c>
      <c r="M31" s="253">
        <f t="shared" si="3"/>
        <v>3914716.4</v>
      </c>
      <c r="N31" s="42">
        <v>3914716.4</v>
      </c>
      <c r="O31" s="256">
        <v>0</v>
      </c>
      <c r="P31" s="145">
        <f t="shared" si="2"/>
        <v>0.49519536894047067</v>
      </c>
      <c r="Q31" s="552"/>
      <c r="R31" s="257" t="s">
        <v>110</v>
      </c>
      <c r="S31" s="23"/>
    </row>
    <row r="32" spans="1:77" ht="409.5" x14ac:dyDescent="0.25">
      <c r="A32" s="694">
        <v>11</v>
      </c>
      <c r="B32" s="523" t="s">
        <v>111</v>
      </c>
      <c r="C32" s="523" t="s">
        <v>112</v>
      </c>
      <c r="D32" s="523" t="s">
        <v>74</v>
      </c>
      <c r="E32" s="718" t="s">
        <v>113</v>
      </c>
      <c r="F32" s="721" t="s">
        <v>25</v>
      </c>
      <c r="G32" s="725">
        <v>50983386.560000002</v>
      </c>
      <c r="H32" s="728" t="s">
        <v>75</v>
      </c>
      <c r="I32" s="750" t="s">
        <v>114</v>
      </c>
      <c r="J32" s="157" t="s">
        <v>13</v>
      </c>
      <c r="K32" s="430" t="s">
        <v>330</v>
      </c>
      <c r="L32" s="43">
        <v>9849777.9000000004</v>
      </c>
      <c r="M32" s="266">
        <f>N32+O32</f>
        <v>2351606.38</v>
      </c>
      <c r="N32" s="39">
        <v>2351606.38</v>
      </c>
      <c r="O32" s="45">
        <v>0</v>
      </c>
      <c r="P32" s="145">
        <f t="shared" si="2"/>
        <v>0.23874714779101769</v>
      </c>
      <c r="Q32" s="551">
        <f>(M32+M33+M34+M35)/G32</f>
        <v>0.19532104577401377</v>
      </c>
      <c r="R32" s="448" t="s">
        <v>369</v>
      </c>
      <c r="S32" s="23"/>
    </row>
    <row r="33" spans="1:19" ht="124.5" customHeight="1" x14ac:dyDescent="0.25">
      <c r="A33" s="695"/>
      <c r="B33" s="524"/>
      <c r="C33" s="524"/>
      <c r="D33" s="616"/>
      <c r="E33" s="748"/>
      <c r="F33" s="722"/>
      <c r="G33" s="726"/>
      <c r="H33" s="729"/>
      <c r="I33" s="751"/>
      <c r="J33" s="133" t="s">
        <v>16</v>
      </c>
      <c r="K33" s="157" t="s">
        <v>115</v>
      </c>
      <c r="L33" s="38">
        <v>1000</v>
      </c>
      <c r="M33" s="38">
        <v>1000</v>
      </c>
      <c r="N33" s="46">
        <v>1000</v>
      </c>
      <c r="O33" s="44">
        <v>0</v>
      </c>
      <c r="P33" s="145">
        <f t="shared" si="2"/>
        <v>1</v>
      </c>
      <c r="Q33" s="552"/>
      <c r="R33" s="257" t="s">
        <v>116</v>
      </c>
      <c r="S33" s="23"/>
    </row>
    <row r="34" spans="1:19" ht="240" x14ac:dyDescent="0.25">
      <c r="A34" s="695"/>
      <c r="B34" s="524"/>
      <c r="C34" s="524"/>
      <c r="D34" s="616"/>
      <c r="E34" s="748"/>
      <c r="F34" s="722"/>
      <c r="G34" s="726"/>
      <c r="H34" s="729"/>
      <c r="I34" s="751"/>
      <c r="J34" s="133" t="s">
        <v>66</v>
      </c>
      <c r="K34" s="430" t="s">
        <v>332</v>
      </c>
      <c r="L34" s="38">
        <v>6773775.2599999998</v>
      </c>
      <c r="M34" s="253">
        <f>N34+O34</f>
        <v>7605522</v>
      </c>
      <c r="N34" s="40">
        <v>7605522</v>
      </c>
      <c r="O34" s="256">
        <v>0</v>
      </c>
      <c r="P34" s="145">
        <f t="shared" si="2"/>
        <v>1.1227892435273974</v>
      </c>
      <c r="Q34" s="552"/>
      <c r="R34" s="431" t="s">
        <v>331</v>
      </c>
      <c r="S34" s="23"/>
    </row>
    <row r="35" spans="1:19" ht="60" x14ac:dyDescent="0.25">
      <c r="A35" s="696"/>
      <c r="B35" s="569"/>
      <c r="C35" s="569"/>
      <c r="D35" s="633"/>
      <c r="E35" s="749"/>
      <c r="F35" s="723"/>
      <c r="G35" s="727"/>
      <c r="H35" s="730"/>
      <c r="I35" s="752"/>
      <c r="J35" s="264" t="s">
        <v>117</v>
      </c>
      <c r="K35" s="157" t="s">
        <v>118</v>
      </c>
      <c r="L35" s="38">
        <v>0</v>
      </c>
      <c r="M35" s="253">
        <f>N35+O35</f>
        <v>0</v>
      </c>
      <c r="N35" s="27">
        <v>0</v>
      </c>
      <c r="O35" s="256">
        <v>0</v>
      </c>
      <c r="P35" s="145">
        <v>0</v>
      </c>
      <c r="Q35" s="553"/>
      <c r="R35" s="47" t="s">
        <v>119</v>
      </c>
      <c r="S35" s="23"/>
    </row>
    <row r="36" spans="1:19" ht="150" x14ac:dyDescent="0.25">
      <c r="A36" s="267">
        <v>13</v>
      </c>
      <c r="B36" s="268" t="s">
        <v>19</v>
      </c>
      <c r="C36" s="268" t="s">
        <v>26</v>
      </c>
      <c r="D36" s="268" t="s">
        <v>63</v>
      </c>
      <c r="E36" s="163" t="s">
        <v>120</v>
      </c>
      <c r="F36" s="163" t="s">
        <v>25</v>
      </c>
      <c r="G36" s="122">
        <v>75726679.859999999</v>
      </c>
      <c r="H36" s="122" t="s">
        <v>19</v>
      </c>
      <c r="I36" s="2" t="s">
        <v>121</v>
      </c>
      <c r="J36" s="133" t="s">
        <v>66</v>
      </c>
      <c r="K36" s="157" t="s">
        <v>122</v>
      </c>
      <c r="L36" s="143">
        <v>259239.57</v>
      </c>
      <c r="M36" s="269">
        <f>N36+O36</f>
        <v>259240</v>
      </c>
      <c r="N36" s="37">
        <v>259240</v>
      </c>
      <c r="O36" s="270">
        <v>0</v>
      </c>
      <c r="P36" s="145">
        <f t="shared" si="2"/>
        <v>1.0000016586973972</v>
      </c>
      <c r="Q36" s="137">
        <f>M36/G36</f>
        <v>3.4233641363819326E-3</v>
      </c>
      <c r="R36" s="257" t="s">
        <v>123</v>
      </c>
      <c r="S36" s="23"/>
    </row>
    <row r="37" spans="1:19" ht="150" x14ac:dyDescent="0.25">
      <c r="A37" s="267">
        <v>14</v>
      </c>
      <c r="B37" s="268" t="s">
        <v>19</v>
      </c>
      <c r="C37" s="268" t="s">
        <v>124</v>
      </c>
      <c r="D37" s="268" t="s">
        <v>63</v>
      </c>
      <c r="E37" s="163" t="s">
        <v>30</v>
      </c>
      <c r="F37" s="271" t="s">
        <v>25</v>
      </c>
      <c r="G37" s="122">
        <v>114144662.22</v>
      </c>
      <c r="H37" s="122" t="s">
        <v>19</v>
      </c>
      <c r="I37" s="2" t="s">
        <v>89</v>
      </c>
      <c r="J37" s="368" t="s">
        <v>66</v>
      </c>
      <c r="K37" s="272" t="s">
        <v>125</v>
      </c>
      <c r="L37" s="48">
        <v>186679.77</v>
      </c>
      <c r="M37" s="253">
        <f t="shared" ref="M37:M38" si="4">N37+O37</f>
        <v>195663</v>
      </c>
      <c r="N37" s="49">
        <v>195663</v>
      </c>
      <c r="O37" s="266">
        <v>0</v>
      </c>
      <c r="P37" s="137">
        <f>M37/L37</f>
        <v>1.0481210685014237</v>
      </c>
      <c r="Q37" s="137">
        <f>M37/G37</f>
        <v>1.7141668843251145E-3</v>
      </c>
      <c r="R37" s="257" t="s">
        <v>126</v>
      </c>
      <c r="S37" s="23"/>
    </row>
    <row r="38" spans="1:19" ht="135" x14ac:dyDescent="0.25">
      <c r="A38" s="267">
        <v>15</v>
      </c>
      <c r="B38" s="268" t="s">
        <v>19</v>
      </c>
      <c r="C38" s="268" t="s">
        <v>27</v>
      </c>
      <c r="D38" s="268" t="s">
        <v>63</v>
      </c>
      <c r="E38" s="163" t="s">
        <v>30</v>
      </c>
      <c r="F38" s="271" t="s">
        <v>25</v>
      </c>
      <c r="G38" s="122">
        <v>97275841.819999993</v>
      </c>
      <c r="H38" s="122" t="s">
        <v>19</v>
      </c>
      <c r="I38" s="2" t="s">
        <v>89</v>
      </c>
      <c r="J38" s="264" t="s">
        <v>66</v>
      </c>
      <c r="K38" s="273" t="s">
        <v>127</v>
      </c>
      <c r="L38" s="274">
        <v>910378.05</v>
      </c>
      <c r="M38" s="48">
        <f t="shared" si="4"/>
        <v>751433</v>
      </c>
      <c r="N38" s="275">
        <v>751433</v>
      </c>
      <c r="O38" s="276">
        <v>0</v>
      </c>
      <c r="P38" s="277">
        <v>1</v>
      </c>
      <c r="Q38" s="278">
        <f>M38/G38</f>
        <v>7.7247648125261942E-3</v>
      </c>
      <c r="R38" s="279" t="s">
        <v>128</v>
      </c>
      <c r="S38" s="23"/>
    </row>
    <row r="39" spans="1:19" ht="150" x14ac:dyDescent="0.25">
      <c r="A39" s="280">
        <v>16</v>
      </c>
      <c r="B39" s="281" t="s">
        <v>12</v>
      </c>
      <c r="C39" s="251" t="s">
        <v>28</v>
      </c>
      <c r="D39" s="251" t="s">
        <v>106</v>
      </c>
      <c r="E39" s="4" t="s">
        <v>129</v>
      </c>
      <c r="F39" s="282" t="s">
        <v>25</v>
      </c>
      <c r="G39" s="102">
        <v>112459975.41</v>
      </c>
      <c r="H39" s="102" t="s">
        <v>12</v>
      </c>
      <c r="I39" s="4" t="s">
        <v>114</v>
      </c>
      <c r="J39" s="251" t="s">
        <v>13</v>
      </c>
      <c r="K39" s="283" t="s">
        <v>144</v>
      </c>
      <c r="L39" s="43">
        <v>483531</v>
      </c>
      <c r="M39" s="43">
        <v>483531</v>
      </c>
      <c r="N39" s="284">
        <v>483531</v>
      </c>
      <c r="O39" s="285">
        <v>0</v>
      </c>
      <c r="P39" s="277">
        <v>1</v>
      </c>
      <c r="Q39" s="378">
        <f>M39/G39</f>
        <v>4.2995830137537465E-3</v>
      </c>
      <c r="R39" s="1" t="s">
        <v>342</v>
      </c>
      <c r="S39" s="23"/>
    </row>
    <row r="40" spans="1:19" ht="138.6" customHeight="1" x14ac:dyDescent="0.25">
      <c r="A40" s="703">
        <v>21</v>
      </c>
      <c r="B40" s="523" t="s">
        <v>15</v>
      </c>
      <c r="C40" s="742" t="s">
        <v>130</v>
      </c>
      <c r="D40" s="523" t="s">
        <v>74</v>
      </c>
      <c r="E40" s="718" t="s">
        <v>131</v>
      </c>
      <c r="F40" s="740" t="s">
        <v>25</v>
      </c>
      <c r="G40" s="725">
        <v>32817739.739999998</v>
      </c>
      <c r="H40" s="762" t="s">
        <v>132</v>
      </c>
      <c r="I40" s="731" t="s">
        <v>114</v>
      </c>
      <c r="J40" s="133" t="s">
        <v>133</v>
      </c>
      <c r="K40" s="265" t="s">
        <v>134</v>
      </c>
      <c r="L40" s="609">
        <v>638862.01</v>
      </c>
      <c r="M40" s="286">
        <v>229295</v>
      </c>
      <c r="N40" s="46">
        <v>229295</v>
      </c>
      <c r="O40" s="287">
        <v>0</v>
      </c>
      <c r="P40" s="551">
        <f>(M40+M41)/L40</f>
        <v>0.97487175673507342</v>
      </c>
      <c r="Q40" s="576">
        <f>M40/(G40+M41)</f>
        <v>6.9041357197779729E-3</v>
      </c>
      <c r="R40" s="744" t="s">
        <v>336</v>
      </c>
      <c r="S40" s="23"/>
    </row>
    <row r="41" spans="1:19" ht="231.75" customHeight="1" x14ac:dyDescent="0.25">
      <c r="A41" s="655"/>
      <c r="B41" s="569"/>
      <c r="C41" s="569"/>
      <c r="D41" s="569"/>
      <c r="E41" s="720"/>
      <c r="F41" s="743"/>
      <c r="G41" s="727"/>
      <c r="H41" s="763"/>
      <c r="I41" s="733"/>
      <c r="J41" s="133" t="s">
        <v>13</v>
      </c>
      <c r="K41" s="139" t="s">
        <v>135</v>
      </c>
      <c r="L41" s="610"/>
      <c r="M41" s="286">
        <f>N41</f>
        <v>393513.53</v>
      </c>
      <c r="N41" s="46">
        <v>393513.53</v>
      </c>
      <c r="O41" s="287">
        <v>0</v>
      </c>
      <c r="P41" s="553"/>
      <c r="Q41" s="577"/>
      <c r="R41" s="745"/>
      <c r="S41" s="23"/>
    </row>
    <row r="42" spans="1:19" ht="51.6" customHeight="1" x14ac:dyDescent="0.25">
      <c r="A42" s="753">
        <v>32</v>
      </c>
      <c r="B42" s="764" t="s">
        <v>14</v>
      </c>
      <c r="C42" s="764" t="s">
        <v>305</v>
      </c>
      <c r="D42" s="764" t="s">
        <v>106</v>
      </c>
      <c r="E42" s="764" t="s">
        <v>306</v>
      </c>
      <c r="F42" s="764" t="s">
        <v>257</v>
      </c>
      <c r="G42" s="766">
        <v>4146520.73</v>
      </c>
      <c r="H42" s="764" t="s">
        <v>14</v>
      </c>
      <c r="I42" s="764" t="s">
        <v>307</v>
      </c>
      <c r="J42" s="372" t="s">
        <v>259</v>
      </c>
      <c r="K42" s="764" t="s">
        <v>309</v>
      </c>
      <c r="L42" s="768">
        <v>740806.74</v>
      </c>
      <c r="M42" s="377">
        <f>N42+O42</f>
        <v>414621.75</v>
      </c>
      <c r="N42" s="393">
        <v>414621.75</v>
      </c>
      <c r="O42" s="375">
        <v>0</v>
      </c>
      <c r="P42" s="369">
        <v>0</v>
      </c>
      <c r="Q42" s="576">
        <f>(M42+M43)/G42</f>
        <v>0.17865743070817833</v>
      </c>
      <c r="R42" s="708" t="s">
        <v>323</v>
      </c>
      <c r="S42" s="23"/>
    </row>
    <row r="43" spans="1:19" ht="114" customHeight="1" thickBot="1" x14ac:dyDescent="0.3">
      <c r="A43" s="754"/>
      <c r="B43" s="765"/>
      <c r="C43" s="765"/>
      <c r="D43" s="765"/>
      <c r="E43" s="765"/>
      <c r="F43" s="765"/>
      <c r="G43" s="767"/>
      <c r="H43" s="765"/>
      <c r="I43" s="765"/>
      <c r="J43" s="373" t="s">
        <v>308</v>
      </c>
      <c r="K43" s="765"/>
      <c r="L43" s="769"/>
      <c r="M43" s="371">
        <f>N43+O43</f>
        <v>326184.99</v>
      </c>
      <c r="N43" s="374">
        <v>326184.99</v>
      </c>
      <c r="O43" s="376">
        <v>0</v>
      </c>
      <c r="P43" s="369">
        <v>0</v>
      </c>
      <c r="Q43" s="755"/>
      <c r="R43" s="709"/>
      <c r="S43" s="23"/>
    </row>
    <row r="44" spans="1:19" ht="28.5" customHeight="1" thickBot="1" x14ac:dyDescent="0.3">
      <c r="A44" s="379"/>
      <c r="B44" s="380" t="s">
        <v>0</v>
      </c>
      <c r="C44" s="381"/>
      <c r="D44" s="381"/>
      <c r="E44" s="382"/>
      <c r="F44" s="383"/>
      <c r="G44" s="384">
        <f>SUM(G6:G43)</f>
        <v>3159082177.8499999</v>
      </c>
      <c r="H44" s="385"/>
      <c r="I44" s="386"/>
      <c r="J44" s="386"/>
      <c r="K44" s="387"/>
      <c r="L44" s="388">
        <f>SUM(L6:L43)</f>
        <v>823113790.6400001</v>
      </c>
      <c r="M44" s="388">
        <f>SUM(M6:M43)</f>
        <v>261158062.09999999</v>
      </c>
      <c r="N44" s="389">
        <f>SUM(N6:N43)</f>
        <v>295998199.83999997</v>
      </c>
      <c r="O44" s="390">
        <f>SUM(O6:O43)</f>
        <v>4252481.5100000007</v>
      </c>
      <c r="P44" s="391">
        <f t="shared" ref="P44" si="5">M44/L44</f>
        <v>0.31728063005351953</v>
      </c>
      <c r="Q44" s="391">
        <f t="shared" ref="Q44" si="6">M44/G44</f>
        <v>8.2668967566313284E-2</v>
      </c>
      <c r="R44" s="392" t="s">
        <v>136</v>
      </c>
      <c r="S44" s="23"/>
    </row>
    <row r="45" spans="1:19" ht="30" customHeight="1" x14ac:dyDescent="0.25">
      <c r="A45" s="51"/>
      <c r="B45" s="52" t="s">
        <v>137</v>
      </c>
      <c r="C45" s="746" t="s">
        <v>138</v>
      </c>
      <c r="D45" s="746"/>
      <c r="E45" s="746"/>
      <c r="F45" s="746"/>
      <c r="G45" s="746"/>
      <c r="H45" s="746"/>
      <c r="I45" s="746"/>
      <c r="J45" s="746"/>
      <c r="K45" s="747"/>
      <c r="L45" s="53" t="s">
        <v>136</v>
      </c>
      <c r="M45" s="53" t="s">
        <v>136</v>
      </c>
      <c r="N45" s="54">
        <f>N6+N9+N12+N15+N20+N21+N26+N28+N30+N32+N40+N33+N39+N41+N42+N43</f>
        <v>147986248.19</v>
      </c>
      <c r="O45" s="55" t="s">
        <v>136</v>
      </c>
      <c r="P45" s="56" t="s">
        <v>136</v>
      </c>
      <c r="Q45" s="288" t="s">
        <v>136</v>
      </c>
      <c r="R45" s="289" t="s">
        <v>136</v>
      </c>
    </row>
    <row r="46" spans="1:19" ht="30" customHeight="1" x14ac:dyDescent="0.25">
      <c r="A46" s="57"/>
      <c r="B46" s="58" t="s">
        <v>137</v>
      </c>
      <c r="C46" s="756" t="s">
        <v>139</v>
      </c>
      <c r="D46" s="756"/>
      <c r="E46" s="756"/>
      <c r="F46" s="756"/>
      <c r="G46" s="756"/>
      <c r="H46" s="756"/>
      <c r="I46" s="756"/>
      <c r="J46" s="756"/>
      <c r="K46" s="757"/>
      <c r="L46" s="59" t="s">
        <v>136</v>
      </c>
      <c r="M46" s="59" t="s">
        <v>136</v>
      </c>
      <c r="N46" s="60">
        <f>N8+N11+N14</f>
        <v>39092619.25</v>
      </c>
      <c r="O46" s="61" t="s">
        <v>136</v>
      </c>
      <c r="P46" s="62" t="s">
        <v>136</v>
      </c>
      <c r="Q46" s="290" t="s">
        <v>136</v>
      </c>
      <c r="R46" s="291" t="s">
        <v>136</v>
      </c>
    </row>
    <row r="47" spans="1:19" ht="30.75" customHeight="1" thickBot="1" x14ac:dyDescent="0.3">
      <c r="A47" s="63"/>
      <c r="B47" s="64" t="s">
        <v>137</v>
      </c>
      <c r="C47" s="758" t="s">
        <v>140</v>
      </c>
      <c r="D47" s="758"/>
      <c r="E47" s="758"/>
      <c r="F47" s="758"/>
      <c r="G47" s="758"/>
      <c r="H47" s="758"/>
      <c r="I47" s="758"/>
      <c r="J47" s="758"/>
      <c r="K47" s="759"/>
      <c r="L47" s="65" t="s">
        <v>136</v>
      </c>
      <c r="M47" s="65" t="s">
        <v>136</v>
      </c>
      <c r="N47" s="66">
        <f>N16+N19+N23+N27+N29+N31+N34+N36+N37+N38+N17+N18</f>
        <v>108919332.40000001</v>
      </c>
      <c r="O47" s="67">
        <f>O44</f>
        <v>4252481.5100000007</v>
      </c>
      <c r="P47" s="292" t="s">
        <v>136</v>
      </c>
      <c r="Q47" s="293" t="s">
        <v>136</v>
      </c>
      <c r="R47" s="294" t="s">
        <v>136</v>
      </c>
    </row>
    <row r="48" spans="1:19" x14ac:dyDescent="0.25">
      <c r="A48" s="68"/>
      <c r="B48" s="69"/>
      <c r="C48" s="70"/>
      <c r="D48" s="70"/>
      <c r="E48" s="71"/>
      <c r="F48" s="71"/>
      <c r="G48" s="72"/>
      <c r="H48" s="73"/>
      <c r="I48" s="74"/>
      <c r="J48" s="74"/>
      <c r="K48" s="74"/>
      <c r="L48" s="74"/>
      <c r="M48" s="74"/>
      <c r="N48" s="75"/>
      <c r="O48" s="76"/>
      <c r="P48" s="76"/>
      <c r="Q48" s="76"/>
    </row>
    <row r="49" spans="1:17" x14ac:dyDescent="0.25">
      <c r="A49" s="77"/>
      <c r="B49" s="78"/>
      <c r="C49" s="79"/>
      <c r="D49" s="79"/>
      <c r="N49" s="76"/>
      <c r="O49" s="76"/>
      <c r="P49" s="76"/>
      <c r="Q49" s="76"/>
    </row>
    <row r="50" spans="1:17" x14ac:dyDescent="0.25">
      <c r="A50" s="77"/>
      <c r="B50" s="83" t="s">
        <v>141</v>
      </c>
      <c r="C50" s="70"/>
      <c r="D50" s="70"/>
      <c r="L50" s="242"/>
      <c r="M50" s="242"/>
      <c r="N50" s="84"/>
      <c r="O50" s="85"/>
      <c r="P50" s="86"/>
      <c r="Q50" s="86"/>
    </row>
    <row r="51" spans="1:17" ht="52.15" customHeight="1" x14ac:dyDescent="0.25">
      <c r="A51" s="68"/>
      <c r="B51" s="760" t="s">
        <v>142</v>
      </c>
      <c r="C51" s="760"/>
      <c r="D51" s="760"/>
      <c r="E51" s="760"/>
      <c r="F51" s="760"/>
      <c r="G51" s="760"/>
      <c r="H51" s="760"/>
      <c r="I51" s="760"/>
      <c r="J51" s="74"/>
      <c r="K51" s="74"/>
      <c r="L51" s="87"/>
      <c r="M51" s="88"/>
      <c r="O51" s="76"/>
      <c r="P51" s="76"/>
      <c r="Q51" s="76"/>
    </row>
    <row r="52" spans="1:17" ht="27.6" customHeight="1" x14ac:dyDescent="0.25">
      <c r="A52" s="68"/>
      <c r="B52" s="760" t="s">
        <v>143</v>
      </c>
      <c r="C52" s="761"/>
      <c r="D52" s="761"/>
      <c r="E52" s="761"/>
      <c r="F52" s="761"/>
      <c r="G52" s="761"/>
      <c r="H52" s="761"/>
      <c r="I52" s="761"/>
      <c r="J52" s="74"/>
      <c r="K52" s="74"/>
      <c r="L52" s="74"/>
      <c r="M52" s="74"/>
      <c r="N52" s="76"/>
      <c r="O52" s="76"/>
      <c r="P52" s="76"/>
      <c r="Q52" s="76"/>
    </row>
    <row r="53" spans="1:17" x14ac:dyDescent="0.25">
      <c r="A53" s="68"/>
      <c r="B53" s="78"/>
      <c r="C53" s="89"/>
      <c r="D53" s="89"/>
      <c r="E53" s="71"/>
      <c r="F53" s="71"/>
      <c r="G53" s="72"/>
      <c r="H53" s="73"/>
      <c r="I53" s="74"/>
      <c r="J53" s="74"/>
      <c r="K53" s="74"/>
      <c r="L53" s="74"/>
      <c r="M53" s="76"/>
      <c r="N53" s="90"/>
      <c r="O53" s="55"/>
      <c r="P53" s="50"/>
      <c r="Q53" s="76"/>
    </row>
    <row r="54" spans="1:17" x14ac:dyDescent="0.25">
      <c r="A54" s="68"/>
      <c r="B54" s="78"/>
      <c r="C54" s="89"/>
      <c r="D54" s="89"/>
      <c r="E54" s="71"/>
      <c r="F54" s="71"/>
      <c r="G54" s="72"/>
      <c r="H54" s="73"/>
      <c r="I54" s="74"/>
      <c r="J54" s="74"/>
      <c r="K54" s="74"/>
      <c r="L54" s="74"/>
      <c r="M54" s="76"/>
      <c r="N54" s="91"/>
      <c r="O54" s="55"/>
      <c r="P54" s="50"/>
      <c r="Q54" s="76"/>
    </row>
    <row r="55" spans="1:17" x14ac:dyDescent="0.25">
      <c r="A55" s="68"/>
      <c r="B55" s="78"/>
      <c r="C55" s="89"/>
      <c r="D55" s="89"/>
      <c r="E55" s="71"/>
      <c r="F55" s="71"/>
      <c r="G55" s="72"/>
      <c r="H55" s="73"/>
      <c r="I55" s="74"/>
      <c r="J55" s="74"/>
      <c r="K55" s="74"/>
      <c r="L55" s="74"/>
      <c r="M55" s="76"/>
      <c r="N55" s="92"/>
      <c r="O55" s="93"/>
      <c r="P55" s="50"/>
      <c r="Q55" s="76"/>
    </row>
    <row r="56" spans="1:17" x14ac:dyDescent="0.25">
      <c r="A56" s="68"/>
      <c r="B56" s="94"/>
      <c r="C56" s="79"/>
      <c r="D56" s="79"/>
      <c r="I56" s="95"/>
      <c r="J56" s="95"/>
      <c r="K56" s="95"/>
      <c r="L56" s="96"/>
      <c r="M56" s="96"/>
      <c r="N56" s="97"/>
      <c r="O56" s="97"/>
      <c r="P56" s="97"/>
      <c r="Q56" s="96"/>
    </row>
    <row r="57" spans="1:17" x14ac:dyDescent="0.25">
      <c r="A57" s="68"/>
      <c r="B57" s="94"/>
      <c r="C57" s="79"/>
      <c r="D57" s="79"/>
      <c r="I57" s="95"/>
      <c r="J57" s="95"/>
      <c r="K57" s="95"/>
      <c r="L57" s="96"/>
      <c r="M57" s="96"/>
      <c r="N57" s="97"/>
      <c r="O57" s="97"/>
      <c r="P57" s="98"/>
      <c r="Q57" s="23"/>
    </row>
    <row r="58" spans="1:17" x14ac:dyDescent="0.25">
      <c r="A58" s="68"/>
      <c r="I58" s="95"/>
      <c r="J58" s="95"/>
      <c r="K58" s="95"/>
      <c r="L58" s="96"/>
      <c r="M58" s="96"/>
      <c r="N58" s="97"/>
      <c r="O58" s="97"/>
      <c r="P58" s="98"/>
      <c r="Q58" s="23"/>
    </row>
    <row r="59" spans="1:17" x14ac:dyDescent="0.25">
      <c r="A59" s="68"/>
      <c r="I59" s="95"/>
      <c r="J59" s="95"/>
      <c r="K59" s="95"/>
      <c r="L59" s="96"/>
      <c r="M59" s="96"/>
      <c r="N59" s="97"/>
      <c r="O59" s="97"/>
      <c r="P59" s="98"/>
      <c r="Q59" s="23"/>
    </row>
    <row r="60" spans="1:17" x14ac:dyDescent="0.25">
      <c r="A60" s="68"/>
      <c r="I60" s="95"/>
      <c r="J60" s="95"/>
      <c r="K60" s="95"/>
      <c r="L60" s="95"/>
      <c r="M60" s="95"/>
      <c r="N60" s="98"/>
      <c r="O60" s="98"/>
      <c r="P60" s="98"/>
      <c r="Q60" s="23"/>
    </row>
    <row r="61" spans="1:17" x14ac:dyDescent="0.25">
      <c r="A61" s="68"/>
      <c r="I61" s="95"/>
      <c r="J61" s="95"/>
      <c r="K61" s="95"/>
      <c r="L61" s="95"/>
      <c r="M61" s="95"/>
      <c r="N61" s="98"/>
      <c r="O61" s="98"/>
      <c r="P61" s="98"/>
      <c r="Q61" s="23"/>
    </row>
    <row r="62" spans="1:17" x14ac:dyDescent="0.25">
      <c r="A62" s="68"/>
      <c r="I62" s="95"/>
      <c r="J62" s="95"/>
      <c r="K62" s="95"/>
      <c r="L62" s="95"/>
      <c r="M62" s="95"/>
      <c r="N62" s="23"/>
      <c r="O62" s="23"/>
      <c r="P62" s="23"/>
      <c r="Q62" s="23"/>
    </row>
    <row r="63" spans="1:17" x14ac:dyDescent="0.25">
      <c r="A63" s="68"/>
      <c r="I63" s="95"/>
      <c r="J63" s="95"/>
      <c r="K63" s="95"/>
      <c r="L63" s="95"/>
      <c r="M63" s="95"/>
      <c r="N63" s="23"/>
      <c r="O63" s="23"/>
      <c r="P63" s="23"/>
      <c r="Q63" s="23"/>
    </row>
    <row r="64" spans="1:17" x14ac:dyDescent="0.25">
      <c r="A64" s="68"/>
      <c r="I64" s="95"/>
      <c r="J64" s="95"/>
      <c r="K64" s="95"/>
      <c r="L64" s="95"/>
      <c r="M64" s="95"/>
      <c r="N64" s="23"/>
      <c r="O64" s="23"/>
      <c r="P64" s="23"/>
      <c r="Q64" s="23"/>
    </row>
    <row r="65" spans="1:17" x14ac:dyDescent="0.25">
      <c r="A65" s="68"/>
      <c r="I65" s="95"/>
      <c r="J65" s="95"/>
      <c r="K65" s="95"/>
      <c r="L65" s="95"/>
      <c r="M65" s="95"/>
      <c r="N65" s="23"/>
      <c r="O65" s="23"/>
      <c r="P65" s="23"/>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74"/>
      <c r="I88" s="95"/>
      <c r="J88" s="95"/>
      <c r="K88" s="95"/>
      <c r="L88" s="95"/>
      <c r="M88" s="95"/>
      <c r="N88" s="23"/>
      <c r="O88" s="23"/>
      <c r="P88" s="23"/>
      <c r="Q88" s="23"/>
    </row>
    <row r="89" spans="1:17" x14ac:dyDescent="0.25">
      <c r="A89" s="74"/>
      <c r="I89" s="95"/>
      <c r="J89" s="95"/>
      <c r="K89" s="95"/>
      <c r="L89" s="95"/>
      <c r="M89" s="95"/>
      <c r="N89" s="23"/>
      <c r="O89" s="23"/>
      <c r="P89" s="23"/>
      <c r="Q89" s="23"/>
    </row>
    <row r="90" spans="1:17" x14ac:dyDescent="0.25">
      <c r="A90" s="74"/>
      <c r="I90" s="95"/>
      <c r="J90" s="95"/>
      <c r="K90" s="95"/>
      <c r="L90" s="95"/>
      <c r="M90" s="95"/>
      <c r="N90" s="23"/>
      <c r="O90" s="23"/>
      <c r="P90" s="23"/>
      <c r="Q90" s="23"/>
    </row>
    <row r="91" spans="1:17" x14ac:dyDescent="0.25">
      <c r="A91" s="74"/>
      <c r="I91" s="95"/>
      <c r="J91" s="95"/>
      <c r="K91" s="95"/>
      <c r="L91" s="95"/>
      <c r="M91" s="95"/>
      <c r="N91" s="23"/>
      <c r="O91" s="23"/>
      <c r="P91" s="23"/>
      <c r="Q91" s="23"/>
    </row>
    <row r="92" spans="1:17" x14ac:dyDescent="0.25">
      <c r="I92" s="95"/>
      <c r="J92" s="95"/>
      <c r="K92" s="95"/>
      <c r="L92" s="95"/>
      <c r="M92" s="95"/>
      <c r="N92" s="23"/>
      <c r="O92" s="23"/>
      <c r="P92" s="23"/>
      <c r="Q92" s="23"/>
    </row>
    <row r="93" spans="1:17" x14ac:dyDescent="0.25">
      <c r="I93" s="95"/>
      <c r="J93" s="95"/>
      <c r="K93" s="95"/>
      <c r="L93" s="95"/>
      <c r="M93" s="95"/>
      <c r="N93" s="23"/>
      <c r="O93" s="23"/>
      <c r="P93" s="23"/>
      <c r="Q93" s="23"/>
    </row>
    <row r="94" spans="1:17" x14ac:dyDescent="0.25">
      <c r="I94" s="95"/>
      <c r="J94" s="95"/>
      <c r="K94" s="95"/>
      <c r="L94" s="95"/>
      <c r="M94" s="95"/>
      <c r="N94" s="23"/>
      <c r="O94" s="23"/>
      <c r="P94" s="23"/>
      <c r="Q94" s="23"/>
    </row>
    <row r="95" spans="1:17" x14ac:dyDescent="0.25">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row>
    <row r="103" spans="9:17" x14ac:dyDescent="0.25">
      <c r="I103" s="95"/>
      <c r="J103" s="95"/>
      <c r="K103" s="95"/>
      <c r="L103" s="95"/>
      <c r="M103" s="95"/>
    </row>
    <row r="104" spans="9:17" x14ac:dyDescent="0.25">
      <c r="I104" s="95"/>
      <c r="J104" s="95"/>
      <c r="K104" s="95"/>
      <c r="L104" s="95"/>
      <c r="M104" s="95"/>
    </row>
    <row r="105" spans="9:17" x14ac:dyDescent="0.25">
      <c r="I105" s="95"/>
      <c r="J105" s="95"/>
      <c r="K105" s="95"/>
      <c r="L105" s="95"/>
      <c r="M105" s="95"/>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sheetData>
  <autoFilter ref="A5:WVP47"/>
  <mergeCells count="166">
    <mergeCell ref="C46:K46"/>
    <mergeCell ref="C47:K47"/>
    <mergeCell ref="B51:I51"/>
    <mergeCell ref="B52:I52"/>
    <mergeCell ref="G40:G41"/>
    <mergeCell ref="H40:H41"/>
    <mergeCell ref="I40:I41"/>
    <mergeCell ref="L40:L41"/>
    <mergeCell ref="P40:P41"/>
    <mergeCell ref="B42:B43"/>
    <mergeCell ref="C42:C43"/>
    <mergeCell ref="D42:D43"/>
    <mergeCell ref="E42:E43"/>
    <mergeCell ref="F42:F43"/>
    <mergeCell ref="G42:G43"/>
    <mergeCell ref="H42:H43"/>
    <mergeCell ref="I42:I43"/>
    <mergeCell ref="K42:K43"/>
    <mergeCell ref="L42:L43"/>
    <mergeCell ref="Q32:Q35"/>
    <mergeCell ref="A40:A41"/>
    <mergeCell ref="B40:B41"/>
    <mergeCell ref="C40:C41"/>
    <mergeCell ref="D40:D41"/>
    <mergeCell ref="E40:E41"/>
    <mergeCell ref="F40:F41"/>
    <mergeCell ref="R40:R41"/>
    <mergeCell ref="C45:K45"/>
    <mergeCell ref="Q40:Q41"/>
    <mergeCell ref="A32:A35"/>
    <mergeCell ref="B32:B35"/>
    <mergeCell ref="C32:C35"/>
    <mergeCell ref="D32:D35"/>
    <mergeCell ref="E32:E35"/>
    <mergeCell ref="F32:F35"/>
    <mergeCell ref="G32:G35"/>
    <mergeCell ref="H32:H35"/>
    <mergeCell ref="I32:I35"/>
    <mergeCell ref="A42:A43"/>
    <mergeCell ref="R42:R43"/>
    <mergeCell ref="Q42:Q43"/>
    <mergeCell ref="G28:G29"/>
    <mergeCell ref="H28:H29"/>
    <mergeCell ref="I28:I29"/>
    <mergeCell ref="Q28:Q29"/>
    <mergeCell ref="A30:A31"/>
    <mergeCell ref="B30:B31"/>
    <mergeCell ref="C30:C31"/>
    <mergeCell ref="D30:D31"/>
    <mergeCell ref="E30:E31"/>
    <mergeCell ref="F30:F31"/>
    <mergeCell ref="G30:G31"/>
    <mergeCell ref="H30:H31"/>
    <mergeCell ref="I30:I31"/>
    <mergeCell ref="Q30:Q31"/>
    <mergeCell ref="A28:A29"/>
    <mergeCell ref="B28:B29"/>
    <mergeCell ref="C28:C29"/>
    <mergeCell ref="D28:D29"/>
    <mergeCell ref="E28:E29"/>
    <mergeCell ref="F28:F29"/>
    <mergeCell ref="A26:A27"/>
    <mergeCell ref="B26:B27"/>
    <mergeCell ref="C26:C27"/>
    <mergeCell ref="D26:D27"/>
    <mergeCell ref="E26:E27"/>
    <mergeCell ref="F26:F27"/>
    <mergeCell ref="R23:R24"/>
    <mergeCell ref="G19:G20"/>
    <mergeCell ref="H19:H20"/>
    <mergeCell ref="I19:I20"/>
    <mergeCell ref="Q19:Q20"/>
    <mergeCell ref="G26:G27"/>
    <mergeCell ref="H26:H27"/>
    <mergeCell ref="I26:I27"/>
    <mergeCell ref="Q26:Q27"/>
    <mergeCell ref="P12:P14"/>
    <mergeCell ref="Q12:Q18"/>
    <mergeCell ref="R12:R14"/>
    <mergeCell ref="L16:L18"/>
    <mergeCell ref="M16:M18"/>
    <mergeCell ref="P16:P18"/>
    <mergeCell ref="R16:R18"/>
    <mergeCell ref="A21:A25"/>
    <mergeCell ref="B21:B25"/>
    <mergeCell ref="C21:C25"/>
    <mergeCell ref="D21:D25"/>
    <mergeCell ref="E21:E25"/>
    <mergeCell ref="F21:F25"/>
    <mergeCell ref="A19:A20"/>
    <mergeCell ref="B19:B20"/>
    <mergeCell ref="C19:C20"/>
    <mergeCell ref="D19:D20"/>
    <mergeCell ref="E19:E20"/>
    <mergeCell ref="F19:F20"/>
    <mergeCell ref="G21:G25"/>
    <mergeCell ref="H21:H25"/>
    <mergeCell ref="I21:I25"/>
    <mergeCell ref="Q21:Q25"/>
    <mergeCell ref="N23:N24"/>
    <mergeCell ref="J12:J14"/>
    <mergeCell ref="K12:K14"/>
    <mergeCell ref="J16:J18"/>
    <mergeCell ref="K16:K18"/>
    <mergeCell ref="M9:M11"/>
    <mergeCell ref="L12:L14"/>
    <mergeCell ref="M12:M14"/>
    <mergeCell ref="O12:O14"/>
    <mergeCell ref="O9:O11"/>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P6:P8"/>
    <mergeCell ref="Q6:Q8"/>
    <mergeCell ref="R6:R8"/>
    <mergeCell ref="F6:F8"/>
    <mergeCell ref="G6:G8"/>
    <mergeCell ref="H6:H8"/>
    <mergeCell ref="I6:I8"/>
    <mergeCell ref="J6:J8"/>
    <mergeCell ref="K6:K8"/>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8. 2020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92D8EBB8-3E5B-428C-AE58-6D99A7DAF106}"/>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vt:lpstr>
      <vt:lpstr>'KK_sledování '!Názvy_tisku</vt:lpstr>
      <vt:lpstr>PO_sledován!Názvy_tisku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218. zasedání Rady Karlovarského kraje, které se uskutečnilo dne 24.08.2020 (k bodu č. 10)</dc:title>
  <dc:creator/>
  <cp:lastModifiedBy/>
  <dcterms:created xsi:type="dcterms:W3CDTF">2006-09-16T00:00:00Z</dcterms:created>
  <dcterms:modified xsi:type="dcterms:W3CDTF">2020-08-24T13:44:31Z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