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240" yWindow="4665" windowWidth="14805" windowHeight="3450"/>
  </bookViews>
  <sheets>
    <sheet name="Přehled celkem" sheetId="71" r:id="rId1"/>
    <sheet name="KK_sledování " sheetId="69" r:id="rId2"/>
    <sheet name="PO_sledován" sheetId="70" r:id="rId3"/>
  </sheets>
  <definedNames>
    <definedName name="_xlnm._FilterDatabase" localSheetId="1" hidden="1">'KK_sledování '!$A$5:$R$48</definedName>
    <definedName name="_xlnm._FilterDatabase" localSheetId="2" hidden="1">PO_sledován!$A$5:$WVP$47</definedName>
    <definedName name="_xlnm.Print_Titles" localSheetId="1">'KK_sledování '!$3:$5</definedName>
    <definedName name="_xlnm.Print_Titles" localSheetId="2">PO_sledován!$3:$5</definedName>
  </definedNames>
  <calcPr calcId="162913"/>
</workbook>
</file>

<file path=xl/calcChain.xml><?xml version="1.0" encoding="utf-8"?>
<calcChain xmlns="http://schemas.openxmlformats.org/spreadsheetml/2006/main">
  <c r="M43" i="69" l="1"/>
  <c r="M42" i="69"/>
  <c r="M41" i="69"/>
  <c r="M39" i="69"/>
  <c r="M38" i="69"/>
  <c r="M37" i="69"/>
  <c r="M36" i="69"/>
  <c r="M10" i="69"/>
  <c r="M44" i="69"/>
  <c r="M45" i="69"/>
  <c r="E23" i="71" l="1"/>
  <c r="M16" i="69"/>
  <c r="M15" i="69"/>
  <c r="Q45" i="69" l="1"/>
  <c r="G46" i="69" l="1"/>
  <c r="N47" i="69"/>
  <c r="O46" i="69"/>
  <c r="N46" i="69"/>
  <c r="L46" i="69"/>
  <c r="P45" i="69"/>
  <c r="E24" i="71" l="1"/>
  <c r="F14" i="71"/>
  <c r="F11" i="71"/>
  <c r="N47" i="70" l="1"/>
  <c r="N45" i="70"/>
  <c r="N48" i="69"/>
  <c r="G44" i="70" l="1"/>
  <c r="C13" i="71" s="1"/>
  <c r="O44" i="70"/>
  <c r="G13" i="71" s="1"/>
  <c r="G10" i="71" s="1"/>
  <c r="N44" i="70"/>
  <c r="F13" i="71" s="1"/>
  <c r="L44" i="70"/>
  <c r="D13" i="71" s="1"/>
  <c r="M43" i="70"/>
  <c r="M42" i="70"/>
  <c r="Q42" i="70" l="1"/>
  <c r="N46" i="70" l="1"/>
  <c r="Q44" i="69" l="1"/>
  <c r="P44" i="69"/>
  <c r="Q43" i="69"/>
  <c r="P43" i="69"/>
  <c r="E25" i="71" l="1"/>
  <c r="O47" i="70"/>
  <c r="M41" i="70"/>
  <c r="Q40" i="70" s="1"/>
  <c r="Q39" i="70"/>
  <c r="M38" i="70"/>
  <c r="M37" i="70"/>
  <c r="P37" i="70" s="1"/>
  <c r="M36" i="70"/>
  <c r="Q36" i="70" s="1"/>
  <c r="M35" i="70"/>
  <c r="M34" i="70"/>
  <c r="P34" i="70" s="1"/>
  <c r="P33" i="70"/>
  <c r="M32" i="70"/>
  <c r="M31" i="70"/>
  <c r="M30" i="70"/>
  <c r="P30" i="70" s="1"/>
  <c r="M29" i="70"/>
  <c r="P29" i="70" s="1"/>
  <c r="M28" i="70"/>
  <c r="M27" i="70"/>
  <c r="P27" i="70" s="1"/>
  <c r="M26" i="70"/>
  <c r="Q26" i="70" s="1"/>
  <c r="M25" i="70"/>
  <c r="P25" i="70" s="1"/>
  <c r="P24" i="70"/>
  <c r="P23" i="70"/>
  <c r="M22" i="70"/>
  <c r="M21" i="70"/>
  <c r="M20" i="70"/>
  <c r="P20" i="70" s="1"/>
  <c r="M19" i="70"/>
  <c r="P19" i="70" s="1"/>
  <c r="M16" i="70"/>
  <c r="P16" i="70" s="1"/>
  <c r="M15" i="70"/>
  <c r="P15" i="70" s="1"/>
  <c r="M12" i="70"/>
  <c r="M9" i="70"/>
  <c r="P9" i="70" s="1"/>
  <c r="M6" i="70"/>
  <c r="M44" i="70" l="1"/>
  <c r="E13" i="71" s="1"/>
  <c r="Q12" i="70"/>
  <c r="P21" i="70"/>
  <c r="Q9" i="70"/>
  <c r="P36" i="70"/>
  <c r="Q38" i="70"/>
  <c r="P12" i="70"/>
  <c r="Q19" i="70"/>
  <c r="Q21" i="70"/>
  <c r="P40" i="70"/>
  <c r="Q37" i="70"/>
  <c r="P28" i="70"/>
  <c r="Q30" i="70"/>
  <c r="P32" i="70"/>
  <c r="P6" i="70"/>
  <c r="P26" i="70"/>
  <c r="Q28" i="70"/>
  <c r="Q32" i="70"/>
  <c r="Q6" i="70"/>
  <c r="P31" i="70"/>
  <c r="I13" i="71" l="1"/>
  <c r="H13" i="71"/>
  <c r="P44" i="70"/>
  <c r="Q44" i="70"/>
  <c r="Q42" i="69"/>
  <c r="P42" i="69"/>
  <c r="Q41" i="69"/>
  <c r="M40" i="69"/>
  <c r="Q40" i="69" s="1"/>
  <c r="P39" i="69"/>
  <c r="P38" i="69"/>
  <c r="Q36" i="69"/>
  <c r="P36" i="69"/>
  <c r="M35" i="69"/>
  <c r="P35" i="69" s="1"/>
  <c r="M32" i="69"/>
  <c r="M31" i="69"/>
  <c r="P31" i="69" s="1"/>
  <c r="M30" i="69"/>
  <c r="M28" i="69"/>
  <c r="P28" i="69" s="1"/>
  <c r="M27" i="69"/>
  <c r="M26" i="69"/>
  <c r="M25" i="69"/>
  <c r="M24" i="69"/>
  <c r="M23" i="69"/>
  <c r="M22" i="69"/>
  <c r="M21" i="69"/>
  <c r="M19" i="69"/>
  <c r="P19" i="69" s="1"/>
  <c r="P18" i="69"/>
  <c r="M17" i="69"/>
  <c r="Q17" i="69" s="1"/>
  <c r="Q15" i="69"/>
  <c r="P15" i="69"/>
  <c r="M14" i="69"/>
  <c r="P14" i="69" s="1"/>
  <c r="M13" i="69"/>
  <c r="M12" i="69"/>
  <c r="P12" i="69" s="1"/>
  <c r="M11" i="69"/>
  <c r="Q11" i="69" s="1"/>
  <c r="P10" i="69"/>
  <c r="M9" i="69"/>
  <c r="P9" i="69" s="1"/>
  <c r="M8" i="69"/>
  <c r="M7" i="69"/>
  <c r="M6" i="69"/>
  <c r="P26" i="69" l="1"/>
  <c r="Q26" i="69"/>
  <c r="Q13" i="69"/>
  <c r="M46" i="69"/>
  <c r="E9" i="71" s="1"/>
  <c r="D9" i="71"/>
  <c r="F9" i="71"/>
  <c r="G9" i="71"/>
  <c r="G7" i="71" s="1"/>
  <c r="G16" i="71" s="1"/>
  <c r="Q25" i="69"/>
  <c r="C9" i="71"/>
  <c r="P24" i="69"/>
  <c r="P40" i="69"/>
  <c r="P22" i="69"/>
  <c r="Q28" i="69"/>
  <c r="P6" i="69"/>
  <c r="P13" i="69"/>
  <c r="Q22" i="69"/>
  <c r="Q6" i="69"/>
  <c r="P25" i="69"/>
  <c r="O48" i="69"/>
  <c r="E26" i="71" s="1"/>
  <c r="Q12" i="69"/>
  <c r="P21" i="69"/>
  <c r="P27" i="69"/>
  <c r="P30" i="69"/>
  <c r="Q27" i="69"/>
  <c r="Q30" i="69"/>
  <c r="P32" i="69"/>
  <c r="P7" i="69"/>
  <c r="P8" i="69"/>
  <c r="P17" i="69"/>
  <c r="P11" i="69"/>
  <c r="Q19" i="69"/>
  <c r="Q46" i="69" l="1"/>
  <c r="I9" i="71" s="1"/>
  <c r="P46" i="69"/>
  <c r="H9" i="71" s="1"/>
  <c r="D7" i="71" l="1"/>
  <c r="F7" i="71" l="1"/>
  <c r="E7" i="71"/>
  <c r="I7" i="71" l="1"/>
  <c r="H7" i="71"/>
  <c r="F10" i="71" l="1"/>
  <c r="F16" i="71" s="1"/>
  <c r="E10" i="71"/>
  <c r="D10" i="71"/>
  <c r="D16" i="71" s="1"/>
  <c r="E16" i="71" l="1"/>
  <c r="E22" i="71"/>
  <c r="H16" i="71" l="1"/>
  <c r="E28" i="71"/>
</calcChain>
</file>

<file path=xl/sharedStrings.xml><?xml version="1.0" encoding="utf-8"?>
<sst xmlns="http://schemas.openxmlformats.org/spreadsheetml/2006/main" count="634" uniqueCount="379">
  <si>
    <t>CELKEM</t>
  </si>
  <si>
    <t>Příjemce dotace</t>
  </si>
  <si>
    <t>sl. 1</t>
  </si>
  <si>
    <t>sl. 2</t>
  </si>
  <si>
    <t>sl. 3</t>
  </si>
  <si>
    <t>sl. 4</t>
  </si>
  <si>
    <t>sl. 5</t>
  </si>
  <si>
    <t>sl. 6</t>
  </si>
  <si>
    <t>sl. 7</t>
  </si>
  <si>
    <t>sl. 8</t>
  </si>
  <si>
    <t xml:space="preserve">Celkový objem projektu </t>
  </si>
  <si>
    <t>Specifikace finančního postihu</t>
  </si>
  <si>
    <t>KKN a.s.</t>
  </si>
  <si>
    <t>ÚRR 
krácení dotace</t>
  </si>
  <si>
    <t>Zdravotnická záchranná služba KK, p.o.</t>
  </si>
  <si>
    <t>Integrovaná střední škola Cheb, p.o.</t>
  </si>
  <si>
    <t>ÚOHS pokuta</t>
  </si>
  <si>
    <t>Identifikované zjištění</t>
  </si>
  <si>
    <t xml:space="preserve">Rozvoj dopravní infrastruktury silnic II. a III. třídy v Karlovarském kraji - I. etapa - CZ.1.09/3.1.00/07.00014 </t>
  </si>
  <si>
    <t>KSÚS, p.o.</t>
  </si>
  <si>
    <t>2.1.2007 - 29.10.2010</t>
  </si>
  <si>
    <t>ISŠTE Sokolov</t>
  </si>
  <si>
    <t xml:space="preserve">Projekt revitalizace Centra vzdělávání ISŠTE Sokolov
CZ.1.09/1.3.00/18.00376 </t>
  </si>
  <si>
    <t>2.1.2007 - 30.7.2012
vyúčtování projektu 
ZK 102/04/15 ze dne 16.4.2015</t>
  </si>
  <si>
    <t xml:space="preserve">Modernizace vybavení a zařízení Karlovarské krajské nemocnice a.s. (ROP I.) 
CZ.1.09/1.3.00/29.00636 </t>
  </si>
  <si>
    <t>ROP 
85% 
15%</t>
  </si>
  <si>
    <t>III/21047 Modernizace silnice Nejdek - Pernink 
CZ.1.09/3.1.00/67.01111</t>
  </si>
  <si>
    <t>Rozvoj dopravní infrastruktury silnic II. a III. třídy v Karlovarském kraji - III.etapa 
CZ.1.09/3.1.00/67.01128</t>
  </si>
  <si>
    <t>Modernizace a vybavení přístrojového vybavení Pavilonu akutní medicíny a centrálního vstupu KKN 
(ROP III. nahrazuje ROP II.) CZ.1.09/1.3.00/69.01137</t>
  </si>
  <si>
    <t>Název a registrační číslo projektu</t>
  </si>
  <si>
    <t>18.12.2013 -27.3.2015
vyúčtování projektu
ZK 73/02/16 ze dne 25.2.2016</t>
  </si>
  <si>
    <t xml:space="preserve">II/221 Modernizace silnice Merklín - Pstruží, II. etapa CZ.1.09/3.1.00/67.01067 </t>
  </si>
  <si>
    <t>5.12.2013 - 30.11.2015
vyúčtování projektu
ZK 248/06/16 ze dne 9.6.2016</t>
  </si>
  <si>
    <t>II/221 Modernizace silniční sítě Hroznětín 
CZ.1.09/3.1.00/67.01068</t>
  </si>
  <si>
    <t>Pořadové číslo</t>
  </si>
  <si>
    <t>Příjemce dotace/ garant projektu</t>
  </si>
  <si>
    <t>Oblast zacílení projektu</t>
  </si>
  <si>
    <t>Období realizace projektu</t>
  </si>
  <si>
    <t>Operační program a 
% podíly financování</t>
  </si>
  <si>
    <t>Administrátor projektu</t>
  </si>
  <si>
    <t>Garant projektu - člen RKK, ZKK dle Akčního plánu (garant pouze za dobu realizace projektu, ne pro případné řešení škody)</t>
  </si>
  <si>
    <t>Původně zjištěné pochybení v plné výši vztaženo pouze k dotaci</t>
  </si>
  <si>
    <t>Aktuální výše zjištěného pochybení 
vztaženo pouze k dotaci</t>
  </si>
  <si>
    <t>Poměr aktuální výše zjištěného pochybení/ původní výše zjištěného pochybení vztaženo pouze k dotaci</t>
  </si>
  <si>
    <t>Aktuální stav</t>
  </si>
  <si>
    <t>Celkem</t>
  </si>
  <si>
    <t>z toho očekávaný finanční postih - odvod, pokuta nebo korekce, penále</t>
  </si>
  <si>
    <t>sl.1</t>
  </si>
  <si>
    <t>sl.2</t>
  </si>
  <si>
    <t>sl.3</t>
  </si>
  <si>
    <t>sl.4</t>
  </si>
  <si>
    <t>sl.5</t>
  </si>
  <si>
    <t>sl.6</t>
  </si>
  <si>
    <t>sl.7</t>
  </si>
  <si>
    <t>sl.8</t>
  </si>
  <si>
    <t>sl.9</t>
  </si>
  <si>
    <t>sl.10</t>
  </si>
  <si>
    <t>sl.11</t>
  </si>
  <si>
    <t>sl.12</t>
  </si>
  <si>
    <t>sl.13 (sl. 14 + sl.15)</t>
  </si>
  <si>
    <t>sl.14</t>
  </si>
  <si>
    <t>sl.15</t>
  </si>
  <si>
    <t>sl.16 (sl.13/sl.12)</t>
  </si>
  <si>
    <t>doprava</t>
  </si>
  <si>
    <t>ROP 
92,5% 
7,5%</t>
  </si>
  <si>
    <t>Ing. Jan Zborník/
Ing. Petr Navrátil</t>
  </si>
  <si>
    <t>ÚRR 
odvod za porušení rozp. kázně</t>
  </si>
  <si>
    <t xml:space="preserve">pochybení v 6 veřejných zakázkách - chybné technické kvalifikační předpoklady -zadavatel požadoval seznam referencí za 3 roky (v ZVZ je 5 let); chybné posouzení a hodnocení nabídek, které mělo vliv na výběr dodavatele; chybný postup při zadávání víceprací; dělení veřejných zakázek </t>
  </si>
  <si>
    <r>
      <rPr>
        <sz val="11"/>
        <color rgb="FF00B050"/>
        <rFont val="Calibri"/>
        <family val="2"/>
        <charset val="238"/>
      </rPr>
      <t xml:space="preserve">celkem uhrazeno
 6.646.174,00
</t>
    </r>
    <r>
      <rPr>
        <sz val="11"/>
        <color rgb="FF7030A0"/>
        <rFont val="Calibri"/>
        <family val="2"/>
        <charset val="238"/>
      </rPr>
      <t xml:space="preserve">
</t>
    </r>
    <r>
      <rPr>
        <sz val="11"/>
        <color rgb="FF0070C0"/>
        <rFont val="Calibri"/>
        <family val="2"/>
        <charset val="238"/>
      </rPr>
      <t xml:space="preserve">požádáno o vratku přeplatku   v celkové výši </t>
    </r>
  </si>
  <si>
    <t xml:space="preserve">Rozvoj dopravní infrastruktury silnic II. a III. třídy v Karlovarském kraji - II. etapa
CZ.1.09/3.1.00/19.00524 </t>
  </si>
  <si>
    <t>2.1.2007 - 28.2.2011</t>
  </si>
  <si>
    <t>Ing. Jan Zborník/ 
Ing. Petr Navrátil</t>
  </si>
  <si>
    <t>pochybení ve 3 veřejných zakázkách - dělení veřejných zakázek; chybný postup při zadávání víceprací</t>
  </si>
  <si>
    <r>
      <t xml:space="preserve">uhrazeno
      387.193,00
</t>
    </r>
    <r>
      <rPr>
        <sz val="11"/>
        <color rgb="FF0070C0"/>
        <rFont val="Calibri"/>
        <family val="2"/>
        <charset val="238"/>
      </rPr>
      <t xml:space="preserve">podaná žádost o vratku ve výši </t>
    </r>
  </si>
  <si>
    <t>školství</t>
  </si>
  <si>
    <t>APDM, p.o.</t>
  </si>
  <si>
    <t>Ing. Kamil Řezníček/ PaedDr. Vratislav Emler</t>
  </si>
  <si>
    <t>pochybení ve 4 veřejných zakázkách -netransparentní hodnotící kritéria; netransparentní hodnocení nabídek a jeho nepřezkoumatelnost; dodatečné stavební práce realizované bez zadávacího řízení; neoprávněné použití JŘBU</t>
  </si>
  <si>
    <r>
      <rPr>
        <sz val="11"/>
        <color rgb="FF00B050"/>
        <rFont val="Calibri"/>
        <family val="2"/>
        <charset val="238"/>
        <scheme val="minor"/>
      </rPr>
      <t xml:space="preserve">uhrazeno celkem 44.213.858,00 </t>
    </r>
    <r>
      <rPr>
        <sz val="11"/>
        <color rgb="FF7030A0"/>
        <rFont val="Calibri"/>
        <family val="2"/>
        <charset val="238"/>
        <scheme val="minor"/>
      </rPr>
      <t xml:space="preserve"> </t>
    </r>
    <r>
      <rPr>
        <sz val="11"/>
        <color rgb="FF00B050"/>
        <rFont val="Calibri"/>
        <family val="2"/>
        <charset val="238"/>
        <scheme val="minor"/>
      </rPr>
      <t xml:space="preserve">doplatek URR za chybně vrácené vratky 1,39 </t>
    </r>
    <r>
      <rPr>
        <sz val="11"/>
        <color rgb="FF7030A0"/>
        <rFont val="Calibri"/>
        <family val="2"/>
        <charset val="238"/>
        <scheme val="minor"/>
      </rPr>
      <t xml:space="preserve">
</t>
    </r>
    <r>
      <rPr>
        <sz val="11"/>
        <color rgb="FF0070C0"/>
        <rFont val="Calibri"/>
        <family val="2"/>
        <charset val="238"/>
        <scheme val="minor"/>
      </rPr>
      <t xml:space="preserve">podána žádost o vratku přeplatku ve výši
</t>
    </r>
  </si>
  <si>
    <t>VŘ 006 - Zajištění technického dozoru - diskriminační požadavek k prokázání kvalifikačního předpokladu;
zadání dodatečných stavebních prací formou JŘBU v rozporu s § 23 odst.7 písm. a) ZVZ  - vícepráce nad rámec smlouvy;
čerpání rezervy na nezpůsobilé výdaje</t>
  </si>
  <si>
    <t>Střední průmyslová škola Ostrov</t>
  </si>
  <si>
    <t xml:space="preserve">Centrum technického vzdělávání Ostrov 
CZ.1.09/1.3.00/10.00163 </t>
  </si>
  <si>
    <t>12.3.2007 - 29.7.2011
vyúčtování projektu
ZK 93/04/14 ze dne 24.4.2014</t>
  </si>
  <si>
    <t xml:space="preserve">
Ing. Kamil Řezníček/ 
PaedDr. Vratislav Emler</t>
  </si>
  <si>
    <t>pochybení ve 2 veřejných zakázkách -netransparentní hodnotící kritéria; netransparentní hodnocení nabídek; netransparentní a diskriminační hodnotící kritéria</t>
  </si>
  <si>
    <r>
      <t xml:space="preserve">30.7.2014 ÚRR zahájil daňové řízení, 19.8.2014 zasláno na ÚRR podání ve věci daňového řízení; 
</t>
    </r>
    <r>
      <rPr>
        <sz val="11"/>
        <rFont val="Calibri"/>
        <family val="2"/>
        <charset val="238"/>
      </rPr>
      <t xml:space="preserve">6.11.2015 doručeny platební výměry č. 21/2015 (354.612.615 Kč) a č. 22/2015 (275.188 Kč) v celkové částce 354.887.803 Kč, korespondence s ÚRR (RRSZ) o důvodech změny dosavadní rozhodovací praxe. 
3.12.2015 podána proti platebním výměrům odvolání a žádosti o posečkání s úhradou odvodu, 11.1.2016 doručeno Rozhodnutí o zamítnutí žádostí o posečkání, 3.2.2016 odesláno Odvolání proti Rozhodnutí o posečkání,
14.4.2016 doručena Rozhodnutí o odvolání - částečně vyhověno - snížen odvod z 354 mil. Kč na 88 mil. Kč (88.653.154 Kč a 68.797 Kč), 12.5.2016 podána odvolání proti sníženému odvodu (proti rozhodnutí), 16.11.2016 - MFČR rozhodlo o posečkání úhrady odvodu do doby vydání rozhodnutí o prominutí,
15.12.2016 - odeslala SPŠ Ostrov žádost o vydání opravného rozhodnutí o posečkání úhrady,
2.1.2017 - doručeno opravné rozhodnutí o posečkání úhrady.
</t>
    </r>
    <r>
      <rPr>
        <b/>
        <sz val="11"/>
        <rFont val="Calibri"/>
        <family val="2"/>
        <charset val="238"/>
      </rPr>
      <t>OČEKÁVÁME ROZHODNUTÍ POSKYTOVATELE DOTACE O PROMINUTÍ ODVODU A ROZHODNUTÍ MINISTERSTVA FINANCÍ O ODVOLÁNÍ PROTI PLATEBNÍMU VÝMĚRU</t>
    </r>
  </si>
  <si>
    <t>správní delikt - zadavatel nedodržel postup stanovený ZVZ a zásadu transparentnosti, když nestanovil v hodnotícím kritériu minimální požadavky</t>
  </si>
  <si>
    <t xml:space="preserve">II/214 Jihovýchodní obchvat Cheb
CZ.1.09/3.1.00/64.01004 </t>
  </si>
  <si>
    <t>6.11.2013 - 30.11.2015
vyúčtování projektu
ZK 248/06/16 ze dne 9.6.2016</t>
  </si>
  <si>
    <t>Ing. Petr Navrátil/
Jakub Pánik</t>
  </si>
  <si>
    <t>porušení zásady transparentnosti, rovného zacházení a diskriminace § 6 ZVZ - požadavek na dispozici s obalovnou</t>
  </si>
  <si>
    <r>
      <t xml:space="preserve">6.11.2014 ukončena veřejnosprávní kontrola - námitkám nebylo vyhověno;
15.4.2015  Oznámení výsledku šetření  podnětu ÚOHS-P39/2015/VZ-7503/2015/551/Sbe  - bez sankce; 
20.4.2015 zahájen MF ČR audit operace;
3.10.2016 MFČR rozhodlo ve sporu pro nepeněžité plnění KSÚS a ÚRR ve prospěch KSÚS a přikázalo ÚRR, aby KSÚS písemně informoval o krácení a o důvodech krácení,
10.10.2016 ÚRR podala odpor proti rozhodnutí MFČR,
24.10.2016 KSÚS zaslala prostřednictvím advokátní kanceláře stanovisko k odporu,
15.12.2016 doručeno Oznámení o krácení způsobilých výdajů
8.9.2017 zahájen spor pro peněžité plnění, 18.5.2018 doručeno zamítavé rozhodnutí MFČR o sporu z veřejnosprávní smlouvy, 17.7.2018 podaná správní žaloba proti rozhodnutí o sporu (usnesení č. RK 785/07/18 ze dne 9.7.2018).
</t>
    </r>
    <r>
      <rPr>
        <b/>
        <sz val="11"/>
        <rFont val="Calibri"/>
        <family val="2"/>
        <charset val="238"/>
      </rPr>
      <t>RKK ULOŽILA KSÚS  PŘEDLOŽIT INFORMACI O DALŠÍM POSTUPU
OČEKÁVÁME ROZSUDEK VE VĚCI SPRÁVNÍ ŽALOBY</t>
    </r>
  </si>
  <si>
    <t>neprovedené korekce ŘO za VŘ 003 a 004</t>
  </si>
  <si>
    <r>
      <t xml:space="preserve">14.9.2016 doručena Zpráva o auditu operace ROPSZ/2016/O/012 ze dne 31.8.2016, auditované prostředky byly ve výši 171.293.570,94 Kč, identifikované nezpůsobilé výdaje ve výši 134.201,25 Kč, (z toho 29.221,50  Kč za neprovedené korekce za VŘ 003 a VŘ 004, tj. 24.838,28 Kč dle poměru financování.
</t>
    </r>
    <r>
      <rPr>
        <b/>
        <sz val="11"/>
        <color indexed="8"/>
        <rFont val="Calibri"/>
        <family val="2"/>
        <charset val="238"/>
      </rPr>
      <t>OČEKÁVÁME VYSTAVENÍ PLATEBNÍHO VÝMĚRU</t>
    </r>
  </si>
  <si>
    <t>neponížení požadovaných nákladů o výzisky z prodeje vyfrézovaného materiálu</t>
  </si>
  <si>
    <r>
      <t xml:space="preserve">14.9.2016 doručena Zpráva o auditu operace ROPSZ/2016/O/012 ze dne 31.8.2016, identifikované NV ve výši 134.201,25 Kč ( z toho 29.221,50  Kč za neprovedené korekce za VŘ 003 a VŘ 004 a 104.979,75 Kč za výzisky),
6.12.2016 doručena Zpráva o auditu operace ROPSZ/2016/O/020 ze dne 30.11.2016, auditované prostředky byly ve výši 132.428.457,27 Kč (z toho 3.872 Kč za neprovedenou korekci za VŘ 004 a 357.635,25 Kč),
6.3.2017 vystavil ÚRR výzvu k vrácení 393 222,74 Kč za neodečtené výzisky za prodej vyfrézovaného materiálu a dřevin;
9.1.2018 zahájil ÚRR daňové řízení;  27.4.2018 doručen platební výměr č. 10/2018 ve výši 393.223 Kč.
25.5.2018 KSÚS podala odvolání proti platebnímu výměru.
</t>
    </r>
    <r>
      <rPr>
        <b/>
        <sz val="11"/>
        <color theme="1"/>
        <rFont val="Calibri"/>
        <family val="2"/>
        <charset val="238"/>
        <scheme val="minor"/>
      </rPr>
      <t>OČEKÁVÁME ROZHODNUTÍ MF O ODVOLÁNÍ PROTI PLATEBNÍMU VÝMĚRU.</t>
    </r>
  </si>
  <si>
    <t xml:space="preserve">neponížení požadovaných nákladů o výzisky z prodeje vyfrézovaného materiálu
</t>
  </si>
  <si>
    <t xml:space="preserve">neprovedené korekce ŘO za VŘ 004
</t>
  </si>
  <si>
    <r>
      <t xml:space="preserve">6.12.2016 doručena Zpráva o auditu operace ROPSZ/2016/O/020 ze dne 30.11.2016, auditované prostředky byly ve výši 132.428.457,27 Kč, z toho 3.872 Kč za neprovedenou korekci za VŘ 004, tj. 3.291,20 Kč dle poměru financování.. 
</t>
    </r>
    <r>
      <rPr>
        <b/>
        <sz val="11"/>
        <rFont val="Calibri"/>
        <family val="2"/>
        <charset val="238"/>
      </rPr>
      <t>OČEKÁVÁME VYSTAVENÍ PLATEBNÍHO VÝMĚRU.</t>
    </r>
  </si>
  <si>
    <t xml:space="preserve">ROP 
85% 
15% </t>
  </si>
  <si>
    <t xml:space="preserve">pochybení ve 2 veřejných zakázkách -porušení zásady transparentnosti, rovného zacházení a diskriminace § 6 ZVZ - požadavek na dispozici s obalovnou; 
vítězný uchazeč nesplnil zadávací podmínky; čestné prohlášení v nabídce uchazeče nesplňovalo požadavky dle ZVZ </t>
  </si>
  <si>
    <t xml:space="preserve">nepřiměřené kvalifikační předpoklady - vzhledem k finanční opravě na základě dřívější kontroly, není finanční oprava za zjištění vyčíslena 
neponížení požadovaných nákladů o výzisky z prodeje vyfrézovaného materiálu - proběhlo mimo auditované období
</t>
  </si>
  <si>
    <r>
      <t xml:space="preserve">6.12.2016 doručena Zpráva o auditu operace ROPSZ/2016/O/014 ze dne 30.11.2016, auditované prostředky byly ve výši 21.681.118,90 Kč. V auditovaném období nevyčísleny nové finanční opravy. Mimo období zjištěny výzisky neodečtené od způsobilých výdajů ve výši 44.293,75 Kč bez DPH, pro případné vymáhání by muselo být zahájeno daňové řízení.
6.3.2017 vystavil ÚRR výzvu k vrácení 37 649,68 Kč za neodečtené výzisky za prodej vyfrézovaného materiálu a dřevin
9.1.2018 zahájil ÚRR daňové řízení; 10.5. 2018 doručen platební výměr č. 12/2018 ve výši 37.650 Kč, 
25.5.2018 KSÚS podala odvolání proti platebnímu výměru.
</t>
    </r>
    <r>
      <rPr>
        <b/>
        <sz val="11"/>
        <color theme="1"/>
        <rFont val="Calibri"/>
        <family val="2"/>
        <charset val="238"/>
        <scheme val="minor"/>
      </rPr>
      <t>OČEKÁVÁME ROZHODNUTÍ MF O ODVOLÁNÍ PROTI PLATEBNÍMU VÝMĚRU.</t>
    </r>
  </si>
  <si>
    <t xml:space="preserve">porušení zásady transparentnosti, rovného zacházení a diskriminace § 6 ZVZ - požadavek na dispozici s obalovnou; 
čestné prohlášení v nabídce uchazeče nesplňovalo požadavky dle ZVZ </t>
  </si>
  <si>
    <r>
      <t xml:space="preserve">18.11.2014 ukončena veřejnosprávní kontrola - námitkám bylo částečně vyhověno (námitky k "obalovnám" byly zamítnuty),
15.4.2015 Oznámení výsledku šetření  podnětu ÚOHS-P38/2015/VZ-7500/2015/551/Sbe  - bez  sankce,
3.10.2016 MFČR rozhodlo ve sporu pro nepeněžité plnění KSÚS a ÚRR ve prospěch KSÚS a přikázalo ÚRR, aby KSÚS písemně informoval o krácení a o důvodech krácení, 10.10.2016 ÚRR podala odpor proti rozhodnutí MFČR, 24.10.2016 KSÚS zaslala prostřednictvím advokátní kanceláře stanovisko k odporu.
15.12.2016 doručeno Oznámení o krácení způsobilých výdajů,
22.5.2017 RKK (RK 591/05/17) vzala na vědomí rozhodnutí KSÚS o podání návrhu na spor pro 35.285.573,33 Kč (pochybení A1.1) .
RKK usnesením č. RK 848/07/18 ze dne 23.7.2018 vzala na vědomí nepodání sporu na peněžité plnění, 
13.9.2018 vyzval odbor finanční  ředitele KSÚS KK  dopisem  č.j. 2789/FI/18 k řešení škod dle usnesení č. RK 677/06/17.
</t>
    </r>
    <r>
      <rPr>
        <b/>
        <sz val="11"/>
        <rFont val="Calibri"/>
        <family val="2"/>
        <charset val="238"/>
        <scheme val="minor"/>
      </rPr>
      <t>ŠKODNÍ PŘÍPAD BUDE KSÚS PROJEDNÁVAT PO DORUČENÍ ROZSUDKU SPRÁVNÍHO SOUDU U PROJEKTU JIHOVÝCHODNÍ OBCHVAT CHEB.</t>
    </r>
  </si>
  <si>
    <r>
      <t xml:space="preserve">24.10.2016 doručena zpráva o auditu operace, v auditovaném období nezjištěny nezp. výdaje, mimo období zjištěny výzisky neodečtené od způsobilých výdajů ve výši 397.500 Kč bez DPH, tedy 480.975 Kč s DPH, 
6.3.2017 vystavil ÚRR výzvu k vrácení 337 874,99 Kč za neodečtené výzisky za prodej vyfrézovaného materiálu a dřevin,
9.1.2018 zahájil ÚRR daňové řízení, 10.5. 2018 doručen platební výměr č. 13/2018 ve výši 337.875 Kč, 
25.5.2018 KSÚS podala odvolání proti platebnímu výměru.
</t>
    </r>
    <r>
      <rPr>
        <b/>
        <sz val="11"/>
        <color theme="1"/>
        <rFont val="Calibri"/>
        <family val="2"/>
        <charset val="238"/>
        <scheme val="minor"/>
      </rPr>
      <t>OČEKÁVÁME ROZHODNUTÍ MF O ODVOLÁNÍ PROTI PLATEBNÍMU VÝMĚRU.</t>
    </r>
  </si>
  <si>
    <t>zdravotnictví</t>
  </si>
  <si>
    <t>28.6.2010 -27.4.2012
vyúčtování projektu
ZK 473/12/14 ze dne 11.12.2014</t>
  </si>
  <si>
    <t>MUDr. Berenika Podzemská do 30.11.2009/ MUDr. Václav Larva</t>
  </si>
  <si>
    <t>Návrh zprávy o auditu z 16.12.2014 -  předražené přístroje u 3 veřejných zakázek - stanovena finanční oprava ve výši 4.853.242,40 Kč (část dotace ve výši 85% je 4.125.256,04 Kč); 
zadavatel nedodržel postup dle ZVZ , když ve zprávě o posouzení a hodnocení nabídek nedostatečně popsala a zdůvodnil hodnocení</t>
  </si>
  <si>
    <r>
      <t xml:space="preserve">Zjištění vychází z návrhu Zprávy o auditu operace ze dne 16.12.2014, KKN a.s. odeslala 22.1.2015 k návrhu zprávy své stanovisko, stanovisko bylo KKN a.s. doplněno 26.2.2015; 13.3.2015 KKN a.s obdržela Zprávu o auditu operace č. AO/2014/MO/035 ze dne 11.3.2015 - auditní orgány vypustil zjištění "předražené přístroje" ve výši 4.853.242,40 Kč (část dotace  4.125.256,04 Kč); 
auditní orgán ponechal zjištění za nedodržení postupu dle ZVZ ve výši 4.447.225,65 Kč, tj. ve vztahu k dotaci ve výši 3.780.141,80 Kč;
1.8.2016 doručen platební výměr č 10/2016 na částku 3.914.717 Kč,  31.8.2016 odeslala KKN odvolání proti platebnímu výměru, v odvolání připouští některá formální pochybení, ale většinu údajných pochybení rozporuje, v odvolání žádá o snížení uložené sankce na 5 % či 10 %,
3.10.2016 KKN odeslala žádost o prominutí dosud nevyměřeného penále k PV.
</t>
    </r>
    <r>
      <rPr>
        <b/>
        <sz val="11"/>
        <color indexed="8"/>
        <rFont val="Calibri"/>
        <family val="2"/>
        <charset val="238"/>
      </rPr>
      <t>OČEKÁVÁME ROZHODNUTÍ MINISTERSTVA FINANCÍ O ODVOLÁNÍ PROTI PLATEBNÍMU VÝMĚRU A ROZHODNUTÍ  POSKYTOVATELE DOTACE VE VĚCI PROMINUTÍ PENÁLE</t>
    </r>
  </si>
  <si>
    <t>První české gymnázium v Karlových Varech</t>
  </si>
  <si>
    <t xml:space="preserve">Rekonstrukce  a dostavba Prvního českého gymnázia v Karlových Varech II. etapa - přístavba západního křídla  CZ.1.09/1.3.00/68.01147 </t>
  </si>
  <si>
    <t>17.9.2013 -28.12.2015
vyúčtování projektu
ZK 450/09/16 ze dne 8.9.2016</t>
  </si>
  <si>
    <t>v akčním plánu není člen RKK stanoven</t>
  </si>
  <si>
    <t xml:space="preserve">nedodržení lhůty 15 dnů pro uveřejnění dodatku smlouvy o dílo </t>
  </si>
  <si>
    <r>
      <t xml:space="preserve">ÚOHS si dne 13.3.2015 vyžádal zaslání písemného vyjádření k podnětu a zaslání dokumentace k VZ; 
18.3.2015 na ÚOHS odesláno vyjádření a dokumentace k VZ; 24.4.2015 ÚOHS oznámení o zahájení správního řízení čj.: ÚOHS-S245/2015/VZ-10117/2015/543/Jwe
29.4.2015 odesláno stanovisko  na ÚOHS
5.6.2015 udělena pokuta ve výši 1.000 Kč
</t>
    </r>
    <r>
      <rPr>
        <b/>
        <sz val="11"/>
        <color indexed="8"/>
        <rFont val="Calibri"/>
        <family val="2"/>
        <charset val="238"/>
      </rPr>
      <t>KONEČNÝ STAV - UDĚLENÁ POKUTA JE DEFINITIVNÍ.</t>
    </r>
  </si>
  <si>
    <t>ÚRR 
očekávané penále</t>
  </si>
  <si>
    <t>předpoklad vyměření penále až do výše odvodu - dosud nevyměřeno</t>
  </si>
  <si>
    <r>
      <t xml:space="preserve">27.6.2018 doručen platební výměr na odvod ve výši 7.605.522 Kč; očekávané penále nebylo dosud vyměřeno, může dosáhnou až výše odvodu, tj. 7.605.522 Kč
</t>
    </r>
    <r>
      <rPr>
        <b/>
        <sz val="11"/>
        <color indexed="8"/>
        <rFont val="Calibri"/>
        <family val="2"/>
        <charset val="238"/>
      </rPr>
      <t>PŘEDPOKLAD VYMĚŘENÍ PENÁLE AŽ DO VÝŠE ODVODU</t>
    </r>
  </si>
  <si>
    <t xml:space="preserve">13.12.2013 -27.3.2015
vyúčtování projektu
ZK 73/02/16 ze dne 25.2.2016
</t>
  </si>
  <si>
    <t>projekt není zaznamenán v AP</t>
  </si>
  <si>
    <t>Zpráva z Auditu operace MF ČR - jiný peněžní příjem - nejedná se o VZ;
doporučení z AO pro ŘO na prověření "jiného peněžního příjmu" - prozatím daňové řízení nezahájeno</t>
  </si>
  <si>
    <r>
      <t xml:space="preserve">26.7.2016 doručena KSUS Zpráva o auditu operace - zjištění jiný peněžní příjem - prodej vyfrézovaného asfaltu - pro AO bez finanční opravy (nespadá do audit.období), avšak výzva ŘO o prošetření v dalších etapách;
6.3.2017 výzva k vrácení dotace v celkové výši 259.239,57 Kč,
</t>
    </r>
    <r>
      <rPr>
        <sz val="11"/>
        <color indexed="8"/>
        <rFont val="Calibri"/>
        <family val="2"/>
        <charset val="238"/>
      </rPr>
      <t xml:space="preserve">9.1.2018 zahájil ÚRR daňové řízení;  10.5. 2018 doručen platební výměr č. 11/2018 ve výši 259.240 Kč, 
25.5.2018 KSÚS podala odvolání proti platebnímu výměru
</t>
    </r>
    <r>
      <rPr>
        <b/>
        <sz val="11"/>
        <color indexed="8"/>
        <rFont val="Calibri"/>
        <family val="2"/>
        <charset val="238"/>
      </rPr>
      <t>OČEKÁVÁME ROZHODNUTÍ MF O ODVOLÁNÍ PROTI PLATEBNÍMU VÝMĚRU.</t>
    </r>
  </si>
  <si>
    <t>Odstraňování slabých míst na silničních sítí Karlovarského kraje CZ.1.09/3.1.00/67.01129</t>
  </si>
  <si>
    <t>Zpráva z Auditu operace MF ČR - jiný peněžní příjem - nejedná se o VZ;
doporučení z AO pro ŘO na prověření "jiného peněžního příjmu"</t>
  </si>
  <si>
    <r>
      <t xml:space="preserve">7.10.2015Zpráva o auditu operace - zjištění jiný peněžní příjem - prodej vyfrézovaného asfaltu a dřevní hmoty - výzva ŘO o prošetření v dalších etapách; 
6.3.2017 výzva k vrácení dotace v celkové výši 186.679,77 Kč za projekt
</t>
    </r>
    <r>
      <rPr>
        <sz val="11"/>
        <color indexed="8"/>
        <rFont val="Calibri"/>
        <family val="2"/>
        <charset val="238"/>
      </rPr>
      <t xml:space="preserve">9.1.2018 zahájil ÚRR daňové řízení; 27.4. 2018 doručen platební výměr č. 8/2018 ve výši 195.663 Kč, 
25.5.2018 KSÚS podala odvolání proti platebnímu výměru
</t>
    </r>
    <r>
      <rPr>
        <b/>
        <sz val="11"/>
        <color indexed="8"/>
        <rFont val="Calibri"/>
        <family val="2"/>
        <charset val="238"/>
      </rPr>
      <t>OČEKÁVÁME ROZHODNUTÍ MF O ODVOLÁNÍ PROTI PLATEBNÍMU VÝMĚRU.</t>
    </r>
  </si>
  <si>
    <t xml:space="preserve">KSÚS vytvořila prostřednictvím projektu jiný peněžní příjem ve výši 1.069.688,- Kč, které snižují způsobilé výdaje projektu </t>
  </si>
  <si>
    <r>
      <t xml:space="preserve">16.4.2015 doručen Návrh zprávy o auditu; 26.6.2015 zasláno na MF ČR stanovisko k návrhu zprávy.
1.9.2015 Zpráva z AO - jiný peněžní příjem potvrzen; 
6.3.2017 výzva k vrácení dotace v celkové výši 751.432,90 Kč za projekt.  </t>
    </r>
    <r>
      <rPr>
        <sz val="11"/>
        <rFont val="Calibri"/>
        <family val="2"/>
        <charset val="238"/>
      </rPr>
      <t xml:space="preserve">9.1.2018 zahájil ÚRR daňové řízení; 27.4.2018 doručen platební výměr č. 9/2018 ve výši 751.433 Kč, 
25.5.2018 KSÚS podala odvolání proti platebnímu výměru.
</t>
    </r>
    <r>
      <rPr>
        <b/>
        <sz val="11"/>
        <rFont val="Calibri"/>
        <family val="2"/>
        <charset val="238"/>
      </rPr>
      <t>OČEKÁVÁME ROZHODNUTÍ MF O ODVOLÁNÍ PROTI PLATEBNÍMU VÝMĚRU.</t>
    </r>
  </si>
  <si>
    <t>14.3.2013-28.7.2015
vyúčtování projektu
ZK 292/06/17</t>
  </si>
  <si>
    <t>Modernizace strojů a zařízení školních dílen pro kvalitní výuku
CZ.1.09/1.3.00/68.01143</t>
  </si>
  <si>
    <t>2.1.2012 - 29.10.2015
vyúčtování projektu
ZK 604/12/16 ze dne 20.12.2016</t>
  </si>
  <si>
    <t>Ing. Josef Vacek - fyzická osoba podnikatelská - administrace projektu</t>
  </si>
  <si>
    <t>ÚRR 
přesun do nezpůsobilých výdajů</t>
  </si>
  <si>
    <t xml:space="preserve">Přesun do nezpůsobilých výdajů - zjištění A.1: pravidla ROP neumožňují odměnu; zjištění B.1: výstupy za zpracování projektové dokumentace se nepoužily </t>
  </si>
  <si>
    <t>Pochybení v 9 VZ, kde zadavatel nedodržel základní pravidla zadávání VZ - požadavek na prokázání zkušeností předložením údajů o 1 zakázce (diskriminační kritérium), zkrácení lhůty pro podání nabídek, rozeslání hromadných e-mailů, zveřejnění identifikačních údajů uchazečů, umělé dělení zakázek - finanční oprava od 2 % - 25 %.</t>
  </si>
  <si>
    <t>x</t>
  </si>
  <si>
    <t>z toho</t>
  </si>
  <si>
    <t>uhrazené platební výměry, provedené korekce</t>
  </si>
  <si>
    <r>
      <rPr>
        <b/>
        <sz val="11"/>
        <color rgb="FF0070C0"/>
        <rFont val="Calibri"/>
        <family val="2"/>
        <charset val="238"/>
        <scheme val="minor"/>
      </rPr>
      <t>uhrazené platební výměry,</t>
    </r>
    <r>
      <rPr>
        <b/>
        <sz val="11"/>
        <color rgb="FF00B050"/>
        <rFont val="Calibri"/>
        <family val="2"/>
        <charset val="238"/>
        <scheme val="minor"/>
      </rPr>
      <t xml:space="preserve"> </t>
    </r>
    <r>
      <rPr>
        <b/>
        <sz val="11"/>
        <color rgb="FF0070C0"/>
        <rFont val="Calibri"/>
        <family val="2"/>
        <charset val="238"/>
        <scheme val="minor"/>
      </rPr>
      <t>na které byla podána žádost o vratku vratitelného přeplatku</t>
    </r>
  </si>
  <si>
    <r>
      <rPr>
        <b/>
        <sz val="11"/>
        <color indexed="36"/>
        <rFont val="Calibri"/>
        <family val="2"/>
        <charset val="238"/>
      </rPr>
      <t>neuhrazeno - platební výměry nenabyly právní moci</t>
    </r>
    <r>
      <rPr>
        <b/>
        <sz val="11"/>
        <color indexed="10"/>
        <rFont val="Calibri"/>
        <family val="2"/>
        <charset val="238"/>
      </rPr>
      <t xml:space="preserve"> </t>
    </r>
    <r>
      <rPr>
        <b/>
        <sz val="11"/>
        <rFont val="Calibri"/>
        <family val="2"/>
        <charset val="238"/>
      </rPr>
      <t>a maximální možný očekávaný finanční postih</t>
    </r>
  </si>
  <si>
    <t>Pozn.:</t>
  </si>
  <si>
    <t>sl. 13 - nejedná se o součet sl. 14 a sl. 15, neboť u projektů , PO_01, PO_02 a PO_03 byl uhrazen odvod (sl. 14) ve vyšší částce, než je aktuální výše zjištěného pochybení (sl. 13), očekáváme vratku vratitelného přeplatku - z důvodu transparentnosti poskytovaných dat uvedeny veškeré údaje a částky</t>
  </si>
  <si>
    <t>k PO_03 - obdobně viz poznámka výše (sl. 13 není součtem sl. 14 a sl. 15)
PO_01, PO_02 rozdíl v uhrazeném PV a PV s nabytím PM (žádáme o vratku vratitelného přeplatku)</t>
  </si>
  <si>
    <t>VŘ 020 - zadavatel neprodloužil lhůtu pro podání nabídek vzhledem k doplnění zadávací dokumentace (korekce 5% - 483.531,- Kč).</t>
  </si>
  <si>
    <t>Celkový objem dotčených projektů</t>
  </si>
  <si>
    <t xml:space="preserve"> z toho očekávaný finanční postih - odvod (budoucí PV)/pokuta/ korekce</t>
  </si>
  <si>
    <t>Karlovarský kraj</t>
  </si>
  <si>
    <t>Modernizace Letiště K.Vary - III.etapa, 2. část 
CZ.1.09/3.1.00/01.00005</t>
  </si>
  <si>
    <t>ÚRR 
penále</t>
  </si>
  <si>
    <t xml:space="preserve">ÚRR 
penále </t>
  </si>
  <si>
    <t>FÚ 
odvod za porušení rozp. kázně</t>
  </si>
  <si>
    <t>FÚ 
penále</t>
  </si>
  <si>
    <t xml:space="preserve">Dopravní terminál Mariánské Lázně 
CZ.1.09/3.2.00/27.00611 </t>
  </si>
  <si>
    <t xml:space="preserve">Dopravní terminál Cheb
CZ.1.09/3.2.00/17.00610 </t>
  </si>
  <si>
    <t xml:space="preserve">Personální audit Krajského úřadu Karlovarského kraje 
CZ.1.04/4.1.01/57.00124 </t>
  </si>
  <si>
    <t xml:space="preserve">Aplikace moderních metod zvyšování výkonnosti, kvality, efektivity a transparentnosti v Karlovarském kraji 
CZ.1.04/4.1.00/42.00003 </t>
  </si>
  <si>
    <t>Vytvoření sítě služeb péče o osoby s duševním onemocněním na území Karlovarského kraje CZ.1.04/3.1.00/05.00062</t>
  </si>
  <si>
    <t>zadavatel nepožadoval po uchazečích prokázání splnění kvalifikace ve lhůtě pro podání nabídek</t>
  </si>
  <si>
    <t>Omezení výskytu invazních rostlin v KK 
CZ.1.09/3.1.00/01.00005</t>
  </si>
  <si>
    <t>Rozvoj služby e-Governmentu na území Karlovarského kraje - část I. až VI. 
CZ.1.06/2.1.00/08.07146</t>
  </si>
  <si>
    <t>Lineární urychlovač pro nemocnici v Chebu - přístavba zázemí
CZ.1.09/1.3.00/78.01273</t>
  </si>
  <si>
    <t>1.11.2014 - 30.10.2015
vyúčtování projektu
ZK 144/04/16 ze dne 7.4.2016</t>
  </si>
  <si>
    <t>Centralizace lékařské péče v nemocnici v Karlových Varech
CZ.1.09/1.3.00/78.01253</t>
  </si>
  <si>
    <t>18.2.2008-30.5.2009
vyúčtování projektu ZK 267/09/12 z 13.9.2012</t>
  </si>
  <si>
    <t>16.3.2010-27.9.2012
vyúčtování projektu ZK 352/12/13 z 12.12.2013</t>
  </si>
  <si>
    <t>16.10.2010-21.2.2013
vyúčtování projektu ZK 353/12/13 z 12.12.2013</t>
  </si>
  <si>
    <t>OP LZZ 
100%</t>
  </si>
  <si>
    <t xml:space="preserve">OP LZZ 
85%
15%
</t>
  </si>
  <si>
    <t>ROP 
88,85%
11,15%</t>
  </si>
  <si>
    <t>ROP 
92,5%
7,5%</t>
  </si>
  <si>
    <t xml:space="preserve">ROP 
92,5%
7,5%
</t>
  </si>
  <si>
    <t>12.8.2011-31.12.2013
vyúčtování projektu ZK 167/06/14 z  19.6.2014</t>
  </si>
  <si>
    <t xml:space="preserve">IOP 
85%
15%
</t>
  </si>
  <si>
    <t xml:space="preserve">Modernizace a vybavení přístrojového vybavení nemocnic KKN (ROP IV.)
CZ.1.09/1.3.00/78.01252 </t>
  </si>
  <si>
    <t>1.1.2015 - 30.10.2015
vyúčtování projektu
ZK 291/06/17 ze dne 22.6.2017</t>
  </si>
  <si>
    <t>MPSV 
krácení dotace</t>
  </si>
  <si>
    <t>1.11.2014 - 30.10.2015
vyúčtování projektu
ZK 356/09/17 ze dne 7.9.2017</t>
  </si>
  <si>
    <t>IROP
90%
10%</t>
  </si>
  <si>
    <t>1.1.2007 - 28.7.2011 
projekt pozastaven</t>
  </si>
  <si>
    <t>1.9.2010-30.8.2012
vyúčtování projektu ZK 323/12/13 z 12.12.2013</t>
  </si>
  <si>
    <t>1.5.2012-30.4.2014
vyúčtování projektu ZK 343/10/14 z 16.10.2014</t>
  </si>
  <si>
    <t>1.3.2012-28.2.2014
vyúčtování projektu ZK 342/10/14 z 16.10.2014</t>
  </si>
  <si>
    <t>Operační program</t>
  </si>
  <si>
    <t>Poměr aktuální výše zjištěného pochybení/ celkový objem dotčeného projektu</t>
  </si>
  <si>
    <t xml:space="preserve">z toho doručený platební výměr/ vyměřená pokuta ÚOHS/ provedená korekce </t>
  </si>
  <si>
    <t>z toho očekávaný finanční postih - odvod/ pokuta nebo korekce</t>
  </si>
  <si>
    <t>v Kč</t>
  </si>
  <si>
    <t>sl.17 (sl. 13/sl.7)</t>
  </si>
  <si>
    <t>sl.18</t>
  </si>
  <si>
    <t>OIGS</t>
  </si>
  <si>
    <t>neoprávněné použití JŘBU - změna řešení podlah;  kratší lhůta pro podání nabídek u VZ (místo 15 dnů pouze 10 dnů);
rozdíl mezi úhradou KK a Letiště KV s.r.o. a úhradou provedenou Letištěm KV s.r.o. za technický dozor stavby</t>
  </si>
  <si>
    <r>
      <t xml:space="preserve">rozhodnutím z 29.7.2013 bylo penále prominuto v plné výši
</t>
    </r>
    <r>
      <rPr>
        <b/>
        <sz val="11"/>
        <rFont val="Calibri"/>
        <family val="2"/>
        <charset val="238"/>
        <scheme val="minor"/>
      </rPr>
      <t>KONEČNÝ STAV - POSTIH ZRUŠEN</t>
    </r>
  </si>
  <si>
    <t>úrok z posečkání</t>
  </si>
  <si>
    <t>majetek pořízený z dotace byl dán do pronájmu třetí osobě bez souhlasu poskytovatele dotace</t>
  </si>
  <si>
    <r>
      <t xml:space="preserve">12.1.2016 doručen platební výměr na penále; 24.9.2014 podána žádost o prominutí dosud nevyměřeného penále - ÚRR dosud nerozhodl; KK na ÚRR zaslal dne 20.1.2016 dotaz, kdy předseda RR rozhodne o prominutí penále
16.2.2016 doručeno Rozhodnutí o prominutí penále, prominuto ve 100% výši; schv.usn.č.RK 97/02/16
</t>
    </r>
    <r>
      <rPr>
        <b/>
        <sz val="11"/>
        <rFont val="Calibri"/>
        <family val="2"/>
        <charset val="238"/>
        <scheme val="minor"/>
      </rPr>
      <t>KONEČNÝ STAV - POSTIH ZRUŠEN</t>
    </r>
  </si>
  <si>
    <t>APDM</t>
  </si>
  <si>
    <t>Ing. Petr Navrátil</t>
  </si>
  <si>
    <t>porušení zásady transparentnosti § 6 ZVZ - požadavek na dispozici s obalovnou</t>
  </si>
  <si>
    <t>lidské zdroje</t>
  </si>
  <si>
    <t xml:space="preserve">OP LZZ 
85%
15%
</t>
  </si>
  <si>
    <t>OKŘÚ</t>
  </si>
  <si>
    <t>diskriminační nastavení kvalifikačních předpokladů; 
nedodržení povinnosti zadat zakázku v souladu se zadávací dokumentací;
uzavřena smlouva s uchazečem, který neprokázal splnění kvalifikačních předpokladů; 
nedisponoval obálkou společ.NeXA, s.r.o.
požadoval v zad.dokumentaci v rámci jednoho předmětu dva různé druhy plnění</t>
  </si>
  <si>
    <t xml:space="preserve">JUDr. Martin Havel                 </t>
  </si>
  <si>
    <t xml:space="preserve">zadavatel požadoval prokázání splnění kvalifikace nad rámec ZVZ </t>
  </si>
  <si>
    <t xml:space="preserve">FÚ penále </t>
  </si>
  <si>
    <t>penále za prodlení s odvodem</t>
  </si>
  <si>
    <t>sociální oblast</t>
  </si>
  <si>
    <t>Bc. Miloslav Čermák</t>
  </si>
  <si>
    <t>V Karlovarském kraji společně plánujeme sociální služby CZ.1.04/3.1.00/05.00060</t>
  </si>
  <si>
    <t>zadavatel nepožadoval po uchazečích prokázání splnění kvalifikace ve lhůtě pro podání nabídek; 
pochybení při nastavení hodnotících kritérií</t>
  </si>
  <si>
    <t>Interaktivní galerie Karlovy Vary – Becherova vila  CZ.1.09/4.1.00/04.00021</t>
  </si>
  <si>
    <t>kultura</t>
  </si>
  <si>
    <t>JUDr. Josef Pavel/ 
PaedDr. Josef Novotný/     
JUDr. Martin Havel</t>
  </si>
  <si>
    <t>ÚRR 
odvod za porušení rozp. Kázně</t>
  </si>
  <si>
    <t xml:space="preserve">Zpráva z auditu operace č. 85 z 6.4.2012 (Deloitte) nebyly zjištěny žádné způsobilé výdaje pouze nezpůsobilé; 
Závěrečná zpráva OLAF z 11.1.2013 - obchodní reference dokazující splnění požadovaných kvalifikačních kritérií u VZ na stavební práce byly nepravdivé;
</t>
  </si>
  <si>
    <t>neproplacená dotace za II. etapu projektu; žádost o platbu podaná dne 28.7.2011</t>
  </si>
  <si>
    <t>životní prostředí</t>
  </si>
  <si>
    <t>9.8.2013-31.12.2015
vyúčtování projektu
ZK 522/12/17 ze dne 7.12.2017</t>
  </si>
  <si>
    <t>OP ŽP
90%
10%</t>
  </si>
  <si>
    <t>Ing. Václav Jakubík/
Ing. Josef Hora</t>
  </si>
  <si>
    <t xml:space="preserve">zadavatel u VZ nepožadoval od uchazečů doklady dle § 68 odst. 3 ZVZ  </t>
  </si>
  <si>
    <t>informatika</t>
  </si>
  <si>
    <t>OPŘI</t>
  </si>
  <si>
    <t>JUDr. Martin Havel</t>
  </si>
  <si>
    <t xml:space="preserve">diskriminační požadavky v rámci technických kvalifikačních předpokladů (znalost hospodaření krajských úřadů, ISO, architekt WAN/MAN zkušenosti) </t>
  </si>
  <si>
    <t>ROP
85%
15%</t>
  </si>
  <si>
    <t>OZDR</t>
  </si>
  <si>
    <t>Bc. Miloslav Čermák/ 
Jakub Pánik</t>
  </si>
  <si>
    <t>Fa č.9431025936 ve výši 861.495,-Kč byla uhrazena po ukončení fyzické realizace projektu</t>
  </si>
  <si>
    <t>ROP  
85%
15%</t>
  </si>
  <si>
    <t>pochybení v zakázce "Lineární urychlovač pro nemocnici v Chebu - přístavba zázemí" - změna zadávacích podmínek v důsledku podstatné změny smlouvy dodatkem měnícím podmínky ve Smlouvě o dílo</t>
  </si>
  <si>
    <t>ÚRR očekávané penále</t>
  </si>
  <si>
    <t>24.7.2018 doručen platební výměr na odvod ve výši 5.932.671,00 Kč; předpoklad vyměření penále až do výše odvodu;</t>
  </si>
  <si>
    <t>porušení povinnosti zrušit  VZ dle Pokynu pro zadávání VZ; zadávací dokumentace neobsahuje v předmětu požadavek na provádění  autorského dozoru</t>
  </si>
  <si>
    <t>Fa č.1506148 ve výši 1.820.007,72Kč a fa č. 1506168 ve výši 2.569.568,23 Kč byly uhrazeny po ukončení fyzické realizace projektu, z nichž byly způsobilé výdaje ve výši 2.093.355,34 Kč</t>
  </si>
  <si>
    <t>široké vymezení předmětu veřejné zakázky; 
TDS - fakturované výdaje nejsou v souladu s nabídkou</t>
  </si>
  <si>
    <t>27.6.2018 doručen platební výměr na odvod ve výši 89.250,00 Kč; předpoklad vyměření penále až do výše odvodu;</t>
  </si>
  <si>
    <t>28.6.2018 doručen platební výměr na odvod ve výši 19.278.653,00 Kč; předpoklad vyměření penále až do výše odvodu;</t>
  </si>
  <si>
    <t>ÚOHS</t>
  </si>
  <si>
    <t xml:space="preserve">VZ "Realizace stavby "Centralizace lékařské péče v nemocnici v Karlových Varech" </t>
  </si>
  <si>
    <t>Nestůj a pojď II.
CZ.03.1.49/0.0/0.0/15_116/0001769</t>
  </si>
  <si>
    <t>region</t>
  </si>
  <si>
    <t>ORR</t>
  </si>
  <si>
    <t>Ing. Josef Janů</t>
  </si>
  <si>
    <t>za pronájem prostor pro potřeby projektu byla nárokována vyšší částka, než na jakou byla faktura vystavena</t>
  </si>
  <si>
    <t>FÚ penále za prodlení</t>
  </si>
  <si>
    <t>snížení čerpání</t>
  </si>
  <si>
    <t>chybný výpočet převodu na mzdy projektu</t>
  </si>
  <si>
    <t>Clara III: Rozvoj společné partnerské spolupráce veřejné správy v česko-saském regionu</t>
  </si>
  <si>
    <t>fa č. 16/2016 - neuznatelný výdaj - výstupem je dokument, jehož obsah tvoří převážně kompilace dostupných informací z programové dokumentace</t>
  </si>
  <si>
    <t>Technická pomoc - Karlovarský kraj - kód 121</t>
  </si>
  <si>
    <t>výdaje na spotřebu paliva - neuznatelné</t>
  </si>
  <si>
    <t>Podpora výměny zdrojů tepla na pevná paliva v rodinných domech v Karlovarském kraji v rámci OP ŽP 2014-2020 - Kotlíkové dotace II
CZ.05.2.32/0.0/0.0/17_067/0005152</t>
  </si>
  <si>
    <t>pochybení ve vykazování refundací mezd</t>
  </si>
  <si>
    <t>Podpora procesu střednědobého plánování rozvoje sociálních služeb v Karlovarském kraji
CZ.03.2.63/0.0/0.0/15_007/0002269</t>
  </si>
  <si>
    <t>1.7.2016 - 31.3.2019</t>
  </si>
  <si>
    <t>OP Zaměstnanost</t>
  </si>
  <si>
    <t>OŘP</t>
  </si>
  <si>
    <t>MPSV
krácení dotace</t>
  </si>
  <si>
    <t>porušení zásady přiměřenosti výdaje odstoupením od smlouvy s dodavatelem společností AUGUR Consulting s.r.o.</t>
  </si>
  <si>
    <r>
      <rPr>
        <b/>
        <sz val="11"/>
        <color rgb="FF7030A0"/>
        <rFont val="Calibri"/>
        <family val="2"/>
        <charset val="238"/>
        <scheme val="minor"/>
      </rPr>
      <t>neuhrazeno - platební výměry nenabyly právní moci</t>
    </r>
    <r>
      <rPr>
        <b/>
        <sz val="11"/>
        <color rgb="FFFF0000"/>
        <rFont val="Calibri"/>
        <family val="2"/>
        <charset val="238"/>
        <scheme val="minor"/>
      </rPr>
      <t xml:space="preserve"> </t>
    </r>
    <r>
      <rPr>
        <b/>
        <sz val="11"/>
        <rFont val="Calibri"/>
        <family val="2"/>
        <charset val="238"/>
        <scheme val="minor"/>
      </rPr>
      <t>a maximální možný očekávaný finanční postih</t>
    </r>
  </si>
  <si>
    <r>
      <t xml:space="preserve">Dne 14.12.2015 doručena Zpráva o auditu operace  ROPSZ/2015/5202-9 za II. etapu projektu, k pochybením uvedeno, že ovlivňují i certifikované výdaje I.etapy projektu, 
dne 21.1.2016 ÚRR doručil Výzvy k vrácení dotace dle § 22 odst. 6 zák. 250/2000 Sb., tj. nejedná se o daňové řízení,
1.2.2016 doručeny opravné výzvy v celkové částce ve výši 10.926.411,03 Kč z a pochybení ve II.etapě,  výzvy nebyly uhrazeny,
dne 20.8.2016 bylo ISŠTE doručeno oznámení o zahájení daňového řízení, do 19.9.2016 zašle ISŠTE k dané věci stanovisko,
dne 19.9.2016 odesláno stanovisko k daňovému řízení,
dne 1.11.2016 ISŠTE obdržela výzvu k doplnění informací do daňového řízení, se lhůtou 15 pracovních dní,
dne 9.11.2016 ISŠTE odeslala žádost o prodloužení lhůty pro doplnění informací, které bylo dne 16.11.2016, lhůta byla prodloužena do 30.12.2016, dne 22.12.2016 odeslána doplnění k daňovému řízení,
dne 16.3.2017 vystaven platební výměr č.3/2017 na 823.671 Kč za zjištění č.2 ze zprávy o auditu (269.286 Kč za II. etapu a 554.385 Kč za I.etapu), 13. 4. 2017 podáno odvolání proti PV č. 3/2017;
ÚRR dne 7. 9. 2018 zahájil kontrolu dodržování parametrů a účelu projektu, 19.10.2018 Protokol o kontrole RRSZ  6407/2018 - bez zjištění.
Dne 30.11.2018 doručen PV č. 21/2018 ve výši 5.878.388 Kč za zjištění č. 6 ze Zprávy o auditu operace - dodatečné stavební práce (výzva na  částku dle Zprávy o auditu operace ve výši 10.542.656,28 Kč). Dne 20.12.2018 podáno k MFČR odvolání proti PV č. 21/2018.
</t>
    </r>
    <r>
      <rPr>
        <b/>
        <sz val="11"/>
        <rFont val="Calibri"/>
        <family val="2"/>
        <charset val="238"/>
        <scheme val="minor"/>
      </rPr>
      <t>OČEKÁVÁME MOŽNÉ VYDÁNÍ PLATEBNÍCH VÝMĚRŮ PRO DALŠÍ ZJIŠTĚNÍ</t>
    </r>
    <r>
      <rPr>
        <sz val="11"/>
        <rFont val="Calibri"/>
        <family val="2"/>
        <charset val="238"/>
        <scheme val="minor"/>
      </rPr>
      <t xml:space="preserve"> (zbývající část výzev ve výši 4.224.352,03 Kč, případně v max. výši 4.938.993,28 Kč dle Zprávy o auditu operace  ROPSZ/2015/5202-9, včetně doměření za I.etapu).
</t>
    </r>
    <r>
      <rPr>
        <b/>
        <sz val="11"/>
        <rFont val="Calibri"/>
        <family val="2"/>
        <charset val="238"/>
        <scheme val="minor"/>
      </rPr>
      <t>OČEKÁVÁME ROZHODNUTÍ MFČR O ODVOLÁNÍ PROTI PLATEBNÍMU VÝMĚRU č.  3/2017 a 21/2018.</t>
    </r>
  </si>
  <si>
    <t>Přehled finančních postihů (odvodů, korekcí a pokut) u projektů spolufinancovaných z EU včetně jiných zdrojů od roku 2008</t>
  </si>
  <si>
    <t>Tabulka č. 1</t>
  </si>
  <si>
    <t>Poměr aktuální výše zjištěného pochybení/ celkový objem dotčených projektů</t>
  </si>
  <si>
    <t xml:space="preserve">z toho doručený platební výměr /provedená korekce/ vyměřená pokuta ÚOHS </t>
  </si>
  <si>
    <t>sl. 4  
(sl. 5 + sl. 6)</t>
  </si>
  <si>
    <t>sl. 7  
(sl. 4/sl.3)</t>
  </si>
  <si>
    <t>sl. 8 
(sl. 4/sl. 2)</t>
  </si>
  <si>
    <t>Plošná korekce
usnesení č. ZKK 196/08/13 
ze dne 19. 8. 2013</t>
  </si>
  <si>
    <t>Rekapitulace aktuální výše zjištěného pochybení</t>
  </si>
  <si>
    <t>Tabulka č. 2</t>
  </si>
  <si>
    <t>Celkem aktuální výše finančních postihů projektů</t>
  </si>
  <si>
    <t>uhrazené platební výměry, provedené korekce, včetně vratitelného přeplatku ve výši 39.092.619,25 Kč</t>
  </si>
  <si>
    <t>podrobněji viz příloha č. 1 a č. 2</t>
  </si>
  <si>
    <t>vratitelný přeplatek</t>
  </si>
  <si>
    <t>podrobněji viz příloha č. 2</t>
  </si>
  <si>
    <t>neuhrazeno - platební výměry nenabyly právní moci</t>
  </si>
  <si>
    <t>maximální možný očekávaný finanční postih</t>
  </si>
  <si>
    <t>uhrazená plošná korekce</t>
  </si>
  <si>
    <t>viz usnesení č. ZKK 196/08/13 ze dne 19. 8. 2013</t>
  </si>
  <si>
    <t>Celkem aktuální výše zjištěného pochybení za KK, příspěvkové organizace a KKN a.s. - vztaženo pouze k dotaci</t>
  </si>
  <si>
    <t>viz součet sl. 4 v tabulce č. 1 (v součtu není zahrnut vratitelný přeplatek ve výši 39 092 619.25 Kč)</t>
  </si>
  <si>
    <t>Vysvětlivky k tabulce č. 1:</t>
  </si>
  <si>
    <r>
      <t xml:space="preserve">Celkový objem vynaložených finančních prostředků na projekt, včetně způsobilých a nezpůsobilých výdajů, poskytnuté dotace a vlastní spoluúčasti na financování projektu. 
U ukončených projektů částka vychází z konečného finančního vypořádání projektu, předkládaného ZKK k projednání. 
Pokud je projekt v realizaci, vychází celkový objem projektu ze smlouvy/rozhodnutí o dotaci </t>
    </r>
    <r>
      <rPr>
        <sz val="12"/>
        <color rgb="FF0070C0"/>
        <rFont val="Calibri"/>
        <family val="2"/>
        <charset val="238"/>
        <scheme val="minor"/>
      </rPr>
      <t>(modrý text v příloze č. 1 a č. 2)</t>
    </r>
    <r>
      <rPr>
        <sz val="12"/>
        <color theme="1"/>
        <rFont val="Calibri"/>
        <family val="2"/>
        <charset val="238"/>
        <scheme val="minor"/>
      </rPr>
      <t>.</t>
    </r>
    <r>
      <rPr>
        <sz val="12"/>
        <color rgb="FF0070C0"/>
        <rFont val="Calibri"/>
        <family val="2"/>
        <charset val="238"/>
        <scheme val="minor"/>
      </rPr>
      <t xml:space="preserve"> </t>
    </r>
  </si>
  <si>
    <t>Původně zjištěné pochybení vztaženo pouze k dotaci</t>
  </si>
  <si>
    <r>
      <t xml:space="preserve">Výše původně identifikovaného pochybení na základě protokolu z kontroly, zprávy z auditu operace nebo rozhodnutí o pokutě, případně jiných dokumentů. Proti kontrolním zjištěním byly příjemci dotace podávány námitky nebo stanoviska apod. 
</t>
    </r>
    <r>
      <rPr>
        <b/>
        <sz val="12"/>
        <color theme="1"/>
        <rFont val="Calibri"/>
        <family val="2"/>
        <charset val="238"/>
        <scheme val="minor"/>
      </rPr>
      <t>Částka se vztahuje pouze k dotaci.</t>
    </r>
  </si>
  <si>
    <t>Aktuální výše zjištěného pochybení vztaženo pouze k dotaci</t>
  </si>
  <si>
    <t xml:space="preserve">Součet sl. 5 a sl. 6. </t>
  </si>
  <si>
    <t>Doručený platební výměr (PV)/ provedená korekce/ vyměřená pokuta ÚOHS</t>
  </si>
  <si>
    <r>
      <t xml:space="preserve">Částka odpovídá skutečně doručeným platebním výměrů a rozhodnutím o pokutě. Proti platebním výměrům/ rozhodnutím o pokutě podává příjemce dotace odvolání/rozklad. Odvod/pokuta je uhrazena až v okamžiku nabytí právní moci platebního výměru/rozhodnutí o pokutě </t>
    </r>
    <r>
      <rPr>
        <sz val="12"/>
        <color rgb="FF00B050"/>
        <rFont val="Calibri"/>
        <family val="2"/>
        <charset val="238"/>
        <scheme val="minor"/>
      </rPr>
      <t>(zelená barva v příloze č. 1 a 2)</t>
    </r>
    <r>
      <rPr>
        <sz val="12"/>
        <color theme="1"/>
        <rFont val="Calibri"/>
        <family val="2"/>
        <charset val="238"/>
        <scheme val="minor"/>
      </rPr>
      <t xml:space="preserve">. 
Dosud neuhrazené platební výměry/rozhodnutí o pokutě nenabyly právní moci a částky nemusejí být konečné </t>
    </r>
    <r>
      <rPr>
        <sz val="12"/>
        <color rgb="FF7030A0"/>
        <rFont val="Calibri"/>
        <family val="2"/>
        <charset val="238"/>
        <scheme val="minor"/>
      </rPr>
      <t>(fialová barva v příloze č. 1 a č. 2)</t>
    </r>
    <r>
      <rPr>
        <sz val="12"/>
        <color theme="1"/>
        <rFont val="Calibri"/>
        <family val="2"/>
        <charset val="238"/>
        <scheme val="minor"/>
      </rPr>
      <t xml:space="preserve">. </t>
    </r>
  </si>
  <si>
    <t>Očekávaný finanční postih - odvod (budoucí PV)/ korekce/pokuta</t>
  </si>
  <si>
    <t>U zjištěných pochybení není ukončeno řízení o námitkách, není k dispozici konečná zpráva z auditu operace, nebylo zahájeno nebo probíhá daňové řízení nebo správní řízení na ÚOHS.  
Částka za zjištěná pochybení nemusí být konečná.</t>
  </si>
  <si>
    <t>Poměr aktuálních částek, které již byly vyměřeny nebo jsou očekávány po skončených námitkových řízeních, odvoláních  a původně vyčíslených identifikovaných zjištění z kontrolních protokolů, auditních zpráv, rozhodnutí, případně jiných dokumentů
(poměr sl. 4/sl. 3).</t>
  </si>
  <si>
    <t>Poměr aktuálních částek, které již byly vyměřeny nebo jsou očekávány po skončených námitkových řízeních, odvoláních a celkový objem dotčeného projektu (poměr sl. 4/sl. 2).</t>
  </si>
  <si>
    <t xml:space="preserve">Karlovarský kraj </t>
  </si>
  <si>
    <t xml:space="preserve">Příspěvkové organizace a KKN a.s. </t>
  </si>
  <si>
    <t>nadále sledované</t>
  </si>
  <si>
    <t>Modernizace a rozšíření vzdělávacích výcvikových středisek Zdravotnické záchranné služby Karlovarského kraje
CZ.06.1.23/0.0/0.0/16_035/0001708</t>
  </si>
  <si>
    <t>ZZS</t>
  </si>
  <si>
    <t>porušení zákazu diskriminace - požadavek na servisní středisko v ČR</t>
  </si>
  <si>
    <t>Vratitelný přeplatek u KSÚS a ISŠTE</t>
  </si>
  <si>
    <r>
      <rPr>
        <b/>
        <sz val="18"/>
        <rFont val="Calibri"/>
        <family val="2"/>
        <charset val="238"/>
        <scheme val="minor"/>
      </rPr>
      <t>Přehled sledovaných</t>
    </r>
    <r>
      <rPr>
        <b/>
        <sz val="18"/>
        <color theme="1"/>
        <rFont val="Calibri"/>
        <family val="2"/>
        <charset val="238"/>
        <scheme val="minor"/>
      </rPr>
      <t xml:space="preserve"> finančních postihů u projektů financovaných z prostředků EU včetně jiných zdrojů - Karlovarský kraj</t>
    </r>
  </si>
  <si>
    <r>
      <rPr>
        <b/>
        <sz val="18"/>
        <rFont val="Calibri"/>
        <family val="2"/>
        <charset val="238"/>
      </rPr>
      <t>Přehled</t>
    </r>
    <r>
      <rPr>
        <b/>
        <sz val="18"/>
        <color indexed="8"/>
        <rFont val="Calibri"/>
        <family val="2"/>
        <charset val="238"/>
      </rPr>
      <t xml:space="preserve"> sledovaných finančních postihů u projektů financovaných z prostředků EU včetně jiných zdrojů - příspěvkové organizace a KKN a.s.</t>
    </r>
  </si>
  <si>
    <t>Rozvoj lidských zdrojů v oblasti krizového řízení ZZS Karlovarského kraje
reg. č. CZ.03.4.74/0.0/0.0/16_033/0002842</t>
  </si>
  <si>
    <t>1.1.2017 -31.12.2018
není dosud vyúčtován</t>
  </si>
  <si>
    <t>Ing. Jan Bureš</t>
  </si>
  <si>
    <t>MPSV
výzva k vrácení dotace</t>
  </si>
  <si>
    <t>podstatná změna závazku ze smlouvy na veřejnou zakázku, kdy při zvýšení /snížení ceny na školení překročil zadavatel 10 % původní hodnoty závazku</t>
  </si>
  <si>
    <t>vyřazení k 1.10.2019</t>
  </si>
  <si>
    <t>vyřazení k 1. 10. 2019</t>
  </si>
  <si>
    <r>
      <t xml:space="preserve">Dne 11.3.2015 doručeny  3 platební výměry v celkové výši 26.492,00 Kč, datum úhrady v  3/2013. Dne 10.9.2019 odeslána žádost o vyhotovení Protokolu o škodě p. Brtkovi,  Protokol o škodě ze dne 7.10.2019, Jednání škodní komise dne 24.10.2019 - nevymáhat, Rozhodnutí zaměstnavatele ze dne 29.10.2019 - nevymáhat
</t>
    </r>
    <r>
      <rPr>
        <b/>
        <sz val="11"/>
        <rFont val="Calibri"/>
        <family val="2"/>
        <charset val="238"/>
        <scheme val="minor"/>
      </rPr>
      <t>KONEČNÝ STAV  - ŠKODA NEBUDE VYMÁHÁNA</t>
    </r>
  </si>
  <si>
    <r>
      <t xml:space="preserve">Dne 12.11.2012 doručeny 3 platební výměry na částku 5.731.781,00 Kč, po prominutí ze dne 18.12.2012 odvody sníženy na celkovou částku ve výši 1.464.072 Kč, datum úhrady odvodu 2/2013. Dne 10.9.2019 odeslána žádost o vyhotovení Protokolu o škodě p. Brtkovi, Protokol o škodě ze dne 7.10.2019, Jednání škodní komise dne 24.10.2019 - nevymáhat, Rozhodnutí zaměstnavatele ze dne 29.10.2019 - nevymáhat
</t>
    </r>
    <r>
      <rPr>
        <b/>
        <sz val="11"/>
        <rFont val="Calibri"/>
        <family val="2"/>
        <charset val="238"/>
        <scheme val="minor"/>
      </rPr>
      <t>KONEČNÝ STAV  - ŠKODA NEBUDE VYMÁHÁNA</t>
    </r>
  </si>
  <si>
    <r>
      <t xml:space="preserve">17.3.2014 oznámení o zahájení daňového řízení, 22.4.2014 vyjádření ve věci daňového řízení, 16.9.2014 PV ve výši 81.346.508,00 Kč, 25.9.2014 žádost o prominutí odvodu a dosud nevym.penále, 13.10.2014 odesláno odvolání proti platebnímu výměru; 6.11.2014 Rozhodnutí o prominutí ve výši 99,95%, 25.5.1015 odvolání postoupeno na MF ČR (25.6.2015 výzva MF k doplnění, 2.7.2015 odesláno na MF vyjádření); 25.11.2015 Rozhodnutí MFČR - odvolání se zamítá;  odvod uhrazen v 12/2015; usn.č.RK 46/01/16; Dne 10. 9. 2019 odeslána žádost o vyhotovení Protokolu o škodě p. Brtkovi,  Protokol o škodě ze dne 7.10.2019, Jednání škodní komise dne 24.10.2019 - nevymáhat, Rozhodnutí zaměstnavatele ze dne 29.10.2019 - nevymáhat
</t>
    </r>
    <r>
      <rPr>
        <b/>
        <sz val="11"/>
        <rFont val="Calibri"/>
        <family val="2"/>
        <charset val="238"/>
        <scheme val="minor"/>
      </rPr>
      <t>KONEČNÝ STAV  - ŠKODA NEBUDE VYMÁHÁNA</t>
    </r>
  </si>
  <si>
    <r>
      <t xml:space="preserve">Dne 22.2.2018 z FÚ platební výměry na penále ve výši 1.970.915,00 Kč a 347.809,00 Kč; dne 5.3.2018 KK PV na penále uhradil; 19.3.2018 schválila RKK nepodání odvolání proti PV na penále -  viz RK 274/03/18.
Dne 3.11.2018 odeslána žádost o prominutí odvodu a penále.
</t>
    </r>
    <r>
      <rPr>
        <b/>
        <sz val="11"/>
        <rFont val="Calibri"/>
        <family val="2"/>
        <charset val="238"/>
        <scheme val="minor"/>
      </rPr>
      <t>ŽÁDOST O PROMINUTÍ ODVODU A PENÁLE NA GENER.FIN.ŘED.
SPRÁVNÍ ŽALOBA</t>
    </r>
  </si>
  <si>
    <r>
      <t xml:space="preserve">10.5.2016 ÚRR Výzva k vrácení dotace dotčené nesrovnalostí, uhrazeno 24.5.2016; schv.usn.č.RK 586/05/16
</t>
    </r>
    <r>
      <rPr>
        <b/>
        <sz val="11"/>
        <rFont val="Calibri"/>
        <family val="2"/>
        <charset val="238"/>
        <scheme val="minor"/>
      </rPr>
      <t>VÝZVA UHRAZENA</t>
    </r>
  </si>
  <si>
    <r>
      <t xml:space="preserve">5.10.2016 doručen z MF Návrh zprávy o auditu operace; 14.10.2016 stanovisko k návrhu zprávy o auditu; 28.11.2016 z MF Zpráva o auditu operace; 2.1.2017 Výzva k vrácení dotace dotčené nesrovnalostí; dle rozhodnutí RKK dne 9.1.2017, č. usnesení 26/01/17 jsme výzvu neuhradili; dne 2.2.2018 z ÚRR Oznámení o zahájení daňového řízení - do 30 dnů zaslat dokumentaci; dne 23.2.2018 na ÚRR odeslaná dokumentace; dne 20.6.2018 Policie ČR odložila trestní věc podezření ze spáchání přečinu; dne 24. 7. 2018 doručen PV č. 18/2018; dne 21.8.2018 podáno odvolání proti PV č.j.230/JV/18 a 231/JV/18; dne 24.8.2018 usnesením zamítlo státní zastupitelství stížnost poškozeného;
</t>
    </r>
    <r>
      <rPr>
        <b/>
        <sz val="11"/>
        <rFont val="Calibri"/>
        <family val="2"/>
        <charset val="238"/>
        <scheme val="minor"/>
      </rPr>
      <t>OČEKÁVÁME PV NA PENÁLE</t>
    </r>
    <r>
      <rPr>
        <b/>
        <sz val="16"/>
        <color theme="1"/>
        <rFont val="Calibri"/>
        <family val="2"/>
        <charset val="238"/>
        <scheme val="minor"/>
      </rPr>
      <t/>
    </r>
  </si>
  <si>
    <t>10.9.2015 doručen Protokol z VSK; do 24.9.2015 odeslány námitky proti kontrolním zjištěním; 13.10.2015 námitky ÚRR zamítnul; 30.1.2017 ÚRR Oznámení o krácení způsobilých výdajů; vyúčtování ZKK 356/09/17 ze dne 7.9.2017; Rada usnesením č. RK 1227/11/18 ze dne 5.11.2018 rozhodla o nepodání sporu a řešení krácení jako škodní případ; OLP vyhotovilo právní Posouzení odpovědnosti externího administrátora dne 9.1.2019; Dne 22.1.2019 odeslána žádost o vyhotovení Protokolu o škodě APDM, dne 28. 1. 2019 vyhotoven Protokol o škodě, 27.2.2019 proběhlo jednání škodní komise - rozhodla o dodání dokumentů týkající se projektové dokumentace, bude znovu  svoláno jednání škodní komise, dne 24.4.2019 vyhotoveno OFP Prověření dostupné dokumentace; dne 14. 5. 2019 vyhotoveno Doplnění pr posouzení, dne 20. 6. 2019 jednání škodní komise - škodu ve výši 275.180,67 Kč vymáhat po APDM, škodu ve výši 69.436,50 Kč nevymáhat po APDM ani po KKN; Předložení materiálu vedení KK 8.7.2019 - prověřit externí advokátní kanceláří poté předložit Radě KK</t>
  </si>
  <si>
    <r>
      <t xml:space="preserve">1.9.2016 z MF Oznámení o auditu operace; 13.12.2015 Návrh zprávy o auditu operace; 22.12.2016 Stanovisko k Návrhu zprávy o auditu operace; 26.12.2016 Zpráva o auditu operace; 25.1.2017 Výzvy k vrácení dotace dotčené nesrovnalostí; dle rozhodnutí RKK dne 6.2.2017 č. usnesení 185/02/17 jsme výzvy neuhradili; dne 28.7.2017 odeslán podnět na ÚOHS k případnému zahájení správního řízení, dne 20.10.2017 z ÚOHS Oznámení o zahájení správního řízení k VZ "Realizace stavby CLP"; dne 25.1.2018 z ÚRR Oznámení o zahájení daňového řízení - do 30 dnů zaslat dokumentaci; dne 23.2.2018 na ÚRR odeslaná dokumentace; vyúčtování ZKK 356/09/17 ze dne 7.9.2017; dne 27.6.2018 z URR doručen PV č. 16/2018 ve výši 89.250,00 Kč; dne 28. 6 2018 z URR doručen PV č. 17/2018 ve výši 19.278.653,00 Kč; 26.7.2018 odesláno odvolání proti PV; Dne 5.9.2018 Policie ČR usnesením rozhodla o odložení trestní věci podezření ze spáchání trestného činu; 
</t>
    </r>
    <r>
      <rPr>
        <b/>
        <sz val="11"/>
        <rFont val="Calibri"/>
        <family val="2"/>
        <charset val="238"/>
        <scheme val="minor"/>
      </rPr>
      <t>OČEKÁVÁME PV NA PENÁLE</t>
    </r>
  </si>
  <si>
    <t>Dne 28.7.2017 podán podnět ze strany KK na ÚOHS, dne 1.8.2017 poplatek ve výši 10.000,00 Kč uhrazen, dne 14.8.2017 z ÚOHS Sdělení k podnětu, KK odeslal dne 19.9.2017 vyjádření ke sdělení k podnětu, ÚOHS dne 20.10.2017 zaslal Oznámení o zahájení správního řízení, KK dne 31.10.2017 zaslal na ÚOHS stanovisko k zahájenému správnímu řízení; dne 29.11.2017 obdržel KK z ÚOHS Rozhodnutí o pokutě ve výši 100 tis. Kč, rozklad možno podat do 14.12.2017; dne 13.12.2017 KK podal proti rozhodnutí o pokutě rozklad; dne 13.2.2018 z ÚOHS rozhodnutí o rozkladu - zamítnuto; dne 19.3.2018 schválila Rada KK nepodání správní žaloby proti rozhodnutí o zamítnutí rozkladu; vyúčtování ZKK 356/09/17 ze dne 7.9.2017; KK uhradil pokutu 4.4.2018; dne 1.8.2018 vyhotoveno OLP právní posouzení odpovědnosti za škodu externího administrátora; OLP bude vymáhat vzniklou škodu vůči ADW CONSULT, s.r.o.; dne 14.11.2018 odeslána Výzva k úhradě škody č.j.2817/LP/18 ze dne 12.11.2018; ADW odmítla odpovědnost za škodu, doložila stanovisko ze dne 1.9.2014 potvrzené podpisem ředitele APDM (Uhříčka) o předání, ve kterém upozornila KK (APDM) na rizika porušení ZVZ s širokým vymezením předmětu zakázky, původní ZD vyhotovil INVESTON, vedoucí odboru investic trvala na zadání v jednom celku, nesouhlasila se změnou ZD rozdělení zakázky na stavbu a vybavení; OLP vyžádání zvukového záznamu z jednání Rady KK 8.9.2014; Rada KK nebyla seznámena s riziky;
Doplnění Stanoviska OLP ze dne 7.10.2019 - ADW CONSULT neporušila své zákonné a smluvní povinnosti, nelze zcela s jistotou učinit závěr, o případné odpovědnosti dalších zúčastněných osob.</t>
  </si>
  <si>
    <r>
      <t xml:space="preserve">29.10.2013 Protokol o výsledku kontroly; 25.7.2014 schválená poskytovatelem závěrečná zpráva; 15.6.2015 zahájení auditu operace MF ČR;  30.6.2015 zahájení daňového řízení; 30.7.2015 doručen návrh Zprávy o auditu; 7.8.2015 odesláno stanovisko KK; 15.9.2015 konečná Zpráva o auditu, ve které je stanovena sankce nižší, stanovení konečné částky sankce vzejde z daňového řízení; 30.6.2015 zahájení daňového řízení; 10.3.2016 Výzva z FÚ KK k prokázání skutečností; 14.3.2016 KK odeslal na FÚ KK důkazní prostředky; 12.7.2016 FÚ zaslal Protokol o ústním jednání a Rozhodnutí o stanovení lhůty k vyjádření do 9.8.2016; 5.8.2016 Vyjádření k protokolu; 28.11.2016 FÚ Zpráva o daňové kontrole, 7.12.2016 Platební výměry ve výši 347.809,00 Kč a 1.970.915,00 Kč, KK podal na FÚ 6.1.2017 odvolání; z FÚ dne 22.3.2017 postoupení odvolání Odvolacímu fin.řed.; dne 2.8.2017 z Odvol.fin.řed. prodloužení termínu k rozhodnutí o odvolání do 6.11.2017; dne 7.2.2017 doručeno rozhodnutí o odvolání - zamítnuto, platební výměry na odvod uhrazeny dne 13.2.2018; 19.3.2018 schválila RKK podání správní žaloby proti rozhodnutí Odv.  finančního ředitelství -  viz RK 274/03/18; dne 5.4.2018 podána správní žaloba; dne 18.7.2018 uhrazen soudní poplatek 3.000,00 Kč na výzvu Krajského soudu v Plzni. Dne 14.9.2018 doručena výzva o vyjádření k rozhodnutí o věci samé bez jednání a uplatnění práva na náhradu nákladů řízení před soudem. Dne 21.9.2018 KK odeslal Vyjádření k výzvě soudu. Dne 3.11.2018 odeslána žádost o prominutí odvodu a penále. Dne 29.11.2018 úhrada správního poplatku ve výši 4.000,00 Kč.
</t>
    </r>
    <r>
      <rPr>
        <b/>
        <sz val="11"/>
        <rFont val="Calibri"/>
        <family val="2"/>
        <charset val="238"/>
        <scheme val="minor"/>
      </rPr>
      <t>ŽÁDOST O PROMINUTÍ ODVODU A PENÁLE NA GENER.FIN.ŘED.
SPRÁVNÍ ŽALOBA</t>
    </r>
  </si>
  <si>
    <r>
      <t xml:space="preserve">Oznámení o udělení korekce z 22.9.2014; rozhodnutí o námitkách ze dne 5.12.2014 - neakceptovány; 30.5.2015 MŽP zaslalo podnět na FÚ (upřesnění částky); vyúčtování projektu v RKK dne 13.11.2017, č.RK 1374/11/17;  právní posouzení OLP ze dne 16.9.2019, Protokol o škodě APDM ze dne 24.9.2019, jednání škodní komise dne 15.10.2019 - nevymáhat promlčeno, Rada KK dne 4.11.2019 - předat k posouzení externí advokátní kanceláři poté předložit Radě KK
</t>
    </r>
    <r>
      <rPr>
        <b/>
        <sz val="11"/>
        <rFont val="Calibri"/>
        <family val="2"/>
        <charset val="238"/>
        <scheme val="minor"/>
      </rPr>
      <t>KONEČNÝ STAV -  OČEKÁVÁME ROZHODNUTÍ RADY KK</t>
    </r>
  </si>
  <si>
    <r>
      <t xml:space="preserve">Oznamovacím dopisem ze dne 28.2.2013 byl projekt pozastaven z důvodů šetření nesrovnalostí;
</t>
    </r>
    <r>
      <rPr>
        <b/>
        <sz val="11"/>
        <rFont val="Calibri"/>
        <family val="2"/>
        <charset val="238"/>
        <scheme val="minor"/>
      </rPr>
      <t>PROJEKT POZASTAVEN</t>
    </r>
  </si>
  <si>
    <t>viz tabulka č. 1, sloupec č. 4</t>
  </si>
  <si>
    <r>
      <t xml:space="preserve">MPSV kontrola závěrečné zprávy o realizaci projektu a ŽoP - Oznámení o schválení zprávy o realizaci projektu a spolu s ní předložené žádosti o platbu ze dne 9.9.2019 a Výzva k vrácení dotace či její části ze dne 9.9.2019, Dne 16.10.2019 Výzva uhrazena dle rozhodnutí Rady KK č. RK 1189/10/19 ze dne 7.10.2019
</t>
    </r>
    <r>
      <rPr>
        <b/>
        <sz val="11"/>
        <rFont val="Calibri"/>
        <family val="2"/>
        <charset val="238"/>
        <scheme val="minor"/>
      </rPr>
      <t>KONEČNÝ STAV</t>
    </r>
  </si>
  <si>
    <r>
      <t xml:space="preserve">13.11.2014 ukončena veřejnosprávní kontrola - námitkám bylo částečně vyhověno (námitky k "obalovnám" byly zamítnuty),
15.4.2015 Oznámení výsledku šetření  podnětu ÚOHS-P37/2015/VZ-9450/2015/551/Eno  - bez sankce,
17.12.2015 finanční ukončení projektu,
3.10.2016 MFČR rozhodlo ve sporu pro nepeněžité plnění  ve prospěch KSÚS a přikázalo ÚRR, aby KSÚS písemně informoval o krácení a o důvodech krácení,
10.10.2016 ÚRR podala odpor proti rozhodnutí MFČR,
24.10.2016 KSÚS zaslala prostřednictvím advokátní kanceláře stanovisko k odporu,
15.12.2016 doručeno Oznámení o krácení způsobilých výdajů
5.6.2017 RKK  (RK 677/06/17) vzala na vědomí rozhodnutí KSÚS o podání návrhu na spor pro 16.163.365,61 Kč (pochybení A1.1, A1.2) a nepodání návrhu na spor pro 97.231,79  Kč (pochybení A1.3); 
RKK usnesením č. RK 786/07/18 ze dne 9.7.2018 vzala na vědomí nepodání sporu na peněžité plněn a uložila řediteli informovat RKK o dalším postupu. 13.9.2018 vyzval odbor finanční  ředitele KSÚS KK  dopisem  č.j. 2789/FI/18 k řešení škod dle usnesení č. RK 677/06/17.
</t>
    </r>
    <r>
      <rPr>
        <b/>
        <sz val="11"/>
        <rFont val="Calibri"/>
        <family val="2"/>
        <charset val="238"/>
        <scheme val="minor"/>
      </rPr>
      <t>ŠKODNÍ PŘÍPAD BUDE KSÚS PROJEDNÁVAT PO DORUČENÍ ROZSUDKU SPRÁVNÍHO SOUDU U PROJEKTU JIHOVÝCHODNÍ OBCHVAT CHEB.</t>
    </r>
  </si>
  <si>
    <r>
      <t xml:space="preserve">Dne 12.6.2019 doručeno z MPSV Oznámení o nevyplacení dotace ve výši 414.621.75 Kč, ZZS KK podala dne 4.7.2019 námitky. 1.9.2019 námitky ministryní zamítnuty a dne 4.9.2019 obdržela ZZS KK informaci o neproplacení dotace v uvedené výši. Dne 24.9.2014 obdržela ZZS KK výzvu k vrácení dotace ve výši 326.184,99 Kč, kterou uhradí. Zamezí se daňovému řízení a vyměření penále, částka uhrazena dne 18.10.2019, dne 21.10.2019 odeslán dopis o Zaplacení výzvy s výhradou. Proti neproplacení dotace podala ZZS KK dne 29.10.2019 správní žalobu a v případě úspěchu požádá o vrácení dotace.
</t>
    </r>
    <r>
      <rPr>
        <b/>
        <sz val="11"/>
        <rFont val="Calibri"/>
        <family val="2"/>
        <charset val="238"/>
        <scheme val="minor"/>
      </rPr>
      <t>OČEKÁVÁME ROZHODNUTÍ SPRÁVNÍ ŽALOBY</t>
    </r>
  </si>
  <si>
    <r>
      <t xml:space="preserve">7.1.2014 Protokol o výsledku kontroly č. 2013/1075, 25.7.2014 schválená poskytovatelem závěrečná zpráva; 30.6.2015 zahájení daňového řízení; 10.3.2016 Výzva z FÚ KK k prokázání skutečností; 14.3.2016 KK odeslal na FÚ KK důkazní prostředky; 12.7.2016 FÚ zaslal Protokol o ústním jednání a Rozhodnutí o stanovení lhůty k vyjádření do 9.8.2016; 5.8.2016 Vyjádření k protokolu 28.11.2016 FÚ Zpráva o daňové kontrole; 7.12.2016 Platební výměr ve výši 17.228,00 Kč a 3.041,00 Kč, KK podal na FÚ odvolání  6.1.2017; z FÚ dne 22.3.2017 postoupení odvolání Odvolacímu fin.řed.; dne 2.8.2017 z Odvol.fin.řed. prodloužení termínu k rozhodnutí o odvolání do 6.11.2017; dne 7.2.2017 doručeno rozhodnutí o odvolání - zamítnuto; dne 13.2.2018 platební výměry na odvod uhrazeny; 19.3.2018 schválila RKK nepodání správní žaloby proti rozhodnutí Odv. finančního ředitelství -  viz RK 273/03/18. Dne 3.11.2018 odeslána žádost o prominutí odvodu a penále 333/JV/18 ze dne 1.11.2018. Dne 29.11.2018 úhrada správního poplatku ve výši 4.000,00 Kč. Dne 4.11.2019 obdržel KK Rozhodnutí o prominutí daně GFŘ č.j.84371/19/7700-40470-101251 ze dne 4.11.2019 - odvod promíjí v plné výši tj. 20.269,00 Kč; dne 29.11.2019 odeslána žádost o vrácení vrtitelného přeplatku KK/275/JV/19 ze dne 27.11.2019; dne 13.12.2019 vráceny finanční prostředky z FÚ.
</t>
    </r>
    <r>
      <rPr>
        <b/>
        <sz val="11"/>
        <rFont val="Calibri"/>
        <family val="2"/>
        <charset val="238"/>
        <scheme val="minor"/>
      </rPr>
      <t>KONEČNÝ STAV - POSTIH ZRUŠEN</t>
    </r>
  </si>
  <si>
    <r>
      <t>Dne 22.2.2018 z FÚ platební výměry na penále ve výši 17.228,00 Kč a 3.041,00 Kč; dne 5.3.2018 KK PV na penále uhradil; 19.3.2018 schválila RKK nepodání odvolání proti PV na penále -  viz RK 273/03/18. Dne 3.11.2018 odeslána žádost o prominutí odvodu a penále 333/JV/18 ze dne 1.11.2018. Dne 4.11.2019 obdržel KK Rozhodnutí o prominutí daně GFŘ č.j.84371/19/7700-40470-101251 ze dne 4.11.2019 - penále promíjí v plné výši tj. 20.269,00 Kč;  dne 29.11.2019 odeslána žádost o vrácení vrtitelného přeplatku KK/275/JV/19 ze dne 27.11.2019; dne 13.12.2019 vráceny finanční prostředky z FÚ.</t>
    </r>
    <r>
      <rPr>
        <b/>
        <sz val="11"/>
        <rFont val="Calibri"/>
        <family val="2"/>
        <charset val="238"/>
        <scheme val="minor"/>
      </rPr>
      <t xml:space="preserve">
KONEČNÝ STAV - POSTIH ZRUŠEN</t>
    </r>
  </si>
  <si>
    <r>
      <t>23.8.2017 z MF oznámení o auditu operace, 25.10.2017 z MF Návrh zprávy o auditu operace, stanovisko do 6.11.2017; stanovisko nebylo podáno, dne 30.11.2017 zpráva o auditu operace z MF; dne 16.2.2018 z MPSV předání podkladů k prošetření podezření na porušení rozp.kázně na FÚ; dne 23.3.2018 zahájil Finanční úřad vyměřovací řízení; dne 11.4.2018 doručeny platební výměry ve výši 2.322,00 Kč a 79,00 Kč, rozhodnutím Rady č. 436/04/18 schválena úhrada; dne 3.5.2018 doručena žádost o opravu vydaných platebních výměrů z MF (nezohlednili 5% vlastních zdrojů příjemce dotace) dne 11.5.2018 podal KK proti PV odvolání; dne 19.6.2018 obdržel KK Návrh Zprávy o auditu - bez zjištění; 2.7.2018 doručeno Rozhodnutí o odvolání z FÚ KV- změna výše PV z 2.401,00 Kč na 2.281,00 Kč. Dne 17.9.2018 obdržel KK od FÚ KV vratku ve výši 120,00 Kč; Protokol o škodě ze dne 29.11.2019, Jednání škodní komise dne 11.12.2019 - nevymáhat, Rozhodnutí zaměstnavatele ze dne 16.12.2019 - nevymáhat</t>
    </r>
    <r>
      <rPr>
        <b/>
        <sz val="11"/>
        <rFont val="Calibri"/>
        <family val="2"/>
        <charset val="238"/>
        <scheme val="minor"/>
      </rPr>
      <t xml:space="preserve">
KONEČNÝ STAV  - ŠKODA NEBUDE VYMÁHÁNA</t>
    </r>
  </si>
  <si>
    <r>
      <t xml:space="preserve">Dne 3.5.2018 doručen PV na penále za prodlení s odvodem za porušení rozpočtové kázně ve výši 1.140,00 Kč; 7.8.2018 z FÚ doručen opravný platební výměr na penále za prodlení s odvodem, KK uhradil 7.8.2018 PV na penále ve výši 1.084,00 Kč; Protokol o škodě ze dne 29.11.2019, Jednání škodní komise dne 11.12.2019 - nevymáhat, Rozhodnutí zaměstnavatele ze dne 16.12.2019 - nevymáhat
</t>
    </r>
    <r>
      <rPr>
        <b/>
        <sz val="11"/>
        <rFont val="Calibri"/>
        <family val="2"/>
        <charset val="238"/>
        <scheme val="minor"/>
      </rPr>
      <t>KONEČNÝ STAV  - ŠKODA NEBUDE VYMÁHÁNA</t>
    </r>
  </si>
  <si>
    <r>
      <t xml:space="preserve">Snížení čerpání projektových prostředků v položce 5021. Správná částka měla být 121 156,79 Kč, v žádosti byla zaokrouhlena, rozdíl uhrazen z rozpočtu KK; Protokol o škodě ze dne 29.11.2019, Jednání škodní komise dne 11.12.2019 - nevymáhat, Rozhodnutí zaměstnavatele ze dne 16.12.2019 - nevymáhat
</t>
    </r>
    <r>
      <rPr>
        <b/>
        <sz val="11"/>
        <color theme="1"/>
        <rFont val="Calibri"/>
        <family val="2"/>
        <charset val="238"/>
        <scheme val="minor"/>
      </rPr>
      <t>KONEČNÝ STAV  - ŠKODA NEBUDE VYMÁHÁNA</t>
    </r>
  </si>
  <si>
    <r>
      <t xml:space="preserve">Proveden přesun do nezpůsobilých výdajů - není pokryto dotací;  zbývající část dotace byla poskytnuta v 9/2014; 
dne </t>
    </r>
    <r>
      <rPr>
        <sz val="11"/>
        <rFont val="Calibri"/>
        <family val="2"/>
        <charset val="238"/>
      </rPr>
      <t>30.3.2015 odeslán Návrh na zahájení sporu z VPS;  dne 12.5.2015 doručen platební výměr na správní poplatek ve výši 2.000  Kč za nepeněžité plnění (uhrazen 3.5.2015); vyplacení zadržené části dotace ve výši 40.518.449,97 Kč bude řešeno v samostatném řízení; dne</t>
    </r>
    <r>
      <rPr>
        <b/>
        <sz val="11"/>
        <rFont val="Calibri"/>
        <family val="2"/>
        <charset val="238"/>
      </rPr>
      <t xml:space="preserve"> </t>
    </r>
    <r>
      <rPr>
        <sz val="11"/>
        <rFont val="Calibri"/>
        <family val="2"/>
        <charset val="238"/>
      </rPr>
      <t xml:space="preserve">16.6.2015 doručeno vyjádření ÚRR ve věci sporu, 24.6.2015  odesláno na MF ČR  stanovisko ISŠTE; 
dne 11.5.2015 zahájen MF ČR audit operace za II.etapu projektu;
31.8.2015 doručeno </t>
    </r>
    <r>
      <rPr>
        <b/>
        <sz val="11"/>
        <rFont val="Calibri"/>
        <family val="2"/>
        <charset val="238"/>
      </rPr>
      <t>rozhodnutí MF ČR ve prospěch ISŠTE</t>
    </r>
    <r>
      <rPr>
        <sz val="11"/>
        <rFont val="Calibri"/>
        <family val="2"/>
        <charset val="238"/>
      </rPr>
      <t xml:space="preserve"> v rámci nepeněžitého plnění;
dne 12.9.2016 zaslala ISŠTE na MFČR doplnění informací do sporu, ve kterém informovala MFČR o faktickém snížení sankce u téhož pochybení na 6,25 % a dále upozornila na zásadu, podle které nemá docházet v daňovém řízení k bezdůvodným rozdílům;
dne 29.11.2016 obdržela ISŠTE vyjádření ÚRR ke sporu, ve lhůtě do 12.12.2016 škola odeslala repliku k vyjádření; dne 19.12.2017 rozhodnutí MF o sporu - částečný úspěch ve sporu, krácení sníženo o 630.739 Kč;
</t>
    </r>
    <r>
      <rPr>
        <b/>
        <sz val="11"/>
        <rFont val="Calibri"/>
        <family val="2"/>
        <charset val="238"/>
      </rPr>
      <t>19.2.2018 podána správní žaloba</t>
    </r>
    <r>
      <rPr>
        <sz val="11"/>
        <rFont val="Calibri"/>
        <family val="2"/>
        <charset val="238"/>
      </rPr>
      <t xml:space="preserve"> proti rozhodnutí o sporu o částku ve výši 30.546.522,23 Kč.
</t>
    </r>
    <r>
      <rPr>
        <b/>
        <sz val="11"/>
        <rFont val="Calibri"/>
        <family val="2"/>
        <charset val="238"/>
      </rPr>
      <t>OČEKÁVÁME ROZSUDEK VE VĚCI SPRÁVNÍ ŽALOBY</t>
    </r>
  </si>
  <si>
    <t>pochybení ve 3 veřejných zakázkách:
VZ dodávka MR skeneru 1,5 T - zadavatel nevyloučil uchazeče, který nesplňoval požadavky zadavatele (délka smlouvy o pozáručním servisu) - finanční oprava 25%, tj. 6.219.768,75 Kč;
VZ dodávka infuzních systémů - zadavatel nepostupoval na základě doporučení ÚRR a nezrušil rozhodnutí o výběru nejvhodnější nabídky (nabídka uchazeče neobsahovala čestné prohlášení dle ZVZ) - finanční oprava 2%, tj.90.942,11 Kč;
VZ dodávka lůžkových kompletů - zadavatel požadoval složení jistoty ve výši 1.000.000 Kč, mohl požadovat 2% předpokládané hodnoty, tj. pouze 560.000 Kč - finanční oprava 10%, tj. 2.609.810,93 Kč;</t>
  </si>
  <si>
    <t>pochybení ve 3 veřejných zakázkách:
VZ na stavební práce - zveřejnění dodatečných informací dle § 49 odst. 3 ZVZ s identifikačními údaji žadatelů (sankce 5%, tj. 1.901.380,51 Kč);
VZ zajištění koordinátora -  umělé dělení veřejných zakázek (sankce 25%, tj. 30.597,88 Kč);
VZ Autorský dozor - nevyhlášení VŘ (sankce 100%, tj. 203.643 Kč)</t>
  </si>
  <si>
    <r>
      <t>20.12.2016 doručen Návrh Zprávy o auditu operace ROPSZ/2016/O/027 ze dne 19.12.2016, auditované prostředky byly ve výši 38.554.947,51 Kč. V případě zahájení DŘ, že jeho předmětem bude i plnění z VZ, které bylo uhrazeno mimo auditované období. Celkem by pak činily nezpůsobilé výdaje 8.947.672,96 Kč (85 % podíl dotace 7.605.522,02 Kč), 29.12.2016 odesláno stanovisko k návrhu zprávy o AO; 6.1.2017 doručena zpráva o auditu operace;
18.1.2017 doručena výzva k vrácení prostředků;
23.1.2017 RKK usnesením č. 126/01/17 rozhodla o neuhrazení výzvy; 25</t>
    </r>
    <r>
      <rPr>
        <sz val="11"/>
        <color indexed="8"/>
        <rFont val="Calibri"/>
        <family val="2"/>
        <charset val="238"/>
      </rPr>
      <t xml:space="preserve">.1.2018 zahájil ÚRR daňové řízení (RK 150/02/18);
27.6.2018 doručen platební výměr č. 15/2018 na odvod ve výši 7.605.522 Kč, 26. 7. 2018 podala škola prostřednictvím ÚRR odvolání k Ministerstvu financí ČR.
</t>
    </r>
    <r>
      <rPr>
        <b/>
        <sz val="11"/>
        <color indexed="8"/>
        <rFont val="Calibri"/>
        <family val="2"/>
        <charset val="238"/>
      </rPr>
      <t xml:space="preserve">OČEKÁVÁME ROZHODNUTÍ MF O ODVOLÁNÍ PROTI PLATEBNÍMU VÝMĚRU. </t>
    </r>
  </si>
  <si>
    <t xml:space="preserve">VZ na stavební práce - neoprávněné slučování zakázek, neprodloužení lhůty pro předkládání nabídek po doplnění informací k zadávací dokumentaci, uzavření dodatku ke smlouvě, kterým byla smlouva podstatně změněna 
</t>
  </si>
  <si>
    <t>pochybení ve 4 veřejných zakázkách -VZ na stavební práce - netransparentní hodnotící kritéria; netransparentní hodnocení nabídek a jeho nepřezkoumatelnost; dodatečné stavební práce realizované bez zadávacího řízení; neoprávněné použití JŘBU</t>
  </si>
  <si>
    <r>
      <t xml:space="preserve">Zjištění ze Zprávy o auditu operace č. IOP/2014/o/037 z 22.12.2014; v 8/2015 podnět z Min.pro místní rozvoj na FÚ - zahájení daňového řízení; 4.11.2015 Protokol o ústním jednání; 24.11.2015 KKj odeslal vyjádření k výsledkům daňové kontroly; 25.1.2016 byla předána Zpráva o daňové kontrole, FÚ zjištění ponechal v původním znění, podněty KK nebyly ve Zprávě zohledněny; 27.1.2016 byl doručen Platební výměr, 25.2.2016 KK podal odvolání proti PV; 5.5.2016 - FÚ - Vyrozumění o postoupení odvolání a části spisu Odvolacímu fin.řed. v Brně; schv.usn.č.RK 146/02/16; 3.10.2016 Odvolací finanční ředitelství v Brně prodloužení lhůty pro vyřízení odvolání do 26.2.2017; 7.10.2016 odeslána na FÚ žádost o prominutí odvodu a dosud nevym. penále; 8.11.2016 FÚ vyrozumění o postoupení na Gener.fin.ředit.; 27.2.2017 Rozhodnutí o odvolání - zamítá se, odvod uhrazen dne 13.3.2017; podání správní žaloby  27.4.2017; dne 27.7.2018 doručen rozsudek Krajského soudu v Plzni o zamítnutí žaloby; dne 28.10.2018 vydalo OLP pr. posouzení - za vznik škody odpovídá Sdružení RELSIE-PFI; dne 9.12.2019 doručeno Rozhodnutí o prominutí daně GFŘ č. j. 7436/19/7700-40470-101251 ze dne 4.12.2019 - žádost o prominutí odvodu zamítnuta; dne 9.12.2019 doručeno Rozhodnutí o zastavení řízení GFŘ č. j. 89355/19/7700-40470-101251 ze dne 9. 12. 2019- penále nebylo a již nebude vyměřeno; dne 13.12.2019 odeslána Žádost o vymáhání náhrady škody č. j. KK/3929/FI/19 ze dne 12.12.2019 - předáno k vymáhání OLP, dne 26.1.2020 doručena Výzva k úhradě škody RELSIE dne 24.1.2020 doručena výzva PFI; dne 21.2.2020 odeslána žaloba o zaplacení
</t>
    </r>
    <r>
      <rPr>
        <b/>
        <sz val="11"/>
        <rFont val="Calibri"/>
        <family val="2"/>
        <charset val="238"/>
        <scheme val="minor"/>
      </rPr>
      <t>KONEČNÝ STAV - PŘEDÁNO K VYMÁHÁNÍ OLP</t>
    </r>
  </si>
  <si>
    <r>
      <t xml:space="preserve">Dne 23.10.2017 Oznámení o ukončení kontroly z CRR, stížnost do 24.11.2017, dne 15.11.2017 odeslaná stížnost na CRR a MMR; dne 15.12.2017 z CRR vypořádání stížnosti - zamítnutí; 10.5.2018 obdržel KK Odpověď na opakovanou žádost o odůvodnění rozhodnutí, ve kterém se CRR vyjádřilo ke správnému postupu kontrolora; dne 10.8.2018 postoupení věci MMR - přezkum postupu kontrolora; dne 8.10.2018 doručeno vyjádření MMR. Protokol o škodě ze dne 13.12.2019, Jednání škodní komise dne 29.1.2020, Rozhodnutí zaměstnavatele ze dne 30.1.2020 - nevymáhat
</t>
    </r>
    <r>
      <rPr>
        <b/>
        <sz val="11"/>
        <rFont val="Calibri"/>
        <family val="2"/>
        <charset val="238"/>
        <scheme val="minor"/>
      </rPr>
      <t>KONEČNÝ STAV - ŠKODA NEBUDE VYMÁHÁNA</t>
    </r>
  </si>
  <si>
    <r>
      <t xml:space="preserve">9.1.2014 ÚOHS vyměřil pokutu ve výši 300.000. Kč. ÚOHS 29.12.2014 zamítnul rozklad, rozhodnutí o pokutě nabylo právní moci, pokuta uhrazena 23.2.2015; 24.2.2015 podaná správní žaloba na Krajský soud v Brně, dne 24.6.2015 doručeno stanovisko žalované strany; 8.7. 2015 byla odeslána replika na Krajský soud v Brně,
dne 30.6.2016 doručen rozsudek Krajského soudu v  Brně o zamítnutí správní žaloby; RKK rozhodla, že kasační stížnost nebude podána
</t>
    </r>
    <r>
      <rPr>
        <b/>
        <sz val="11"/>
        <color indexed="8"/>
        <rFont val="Calibri"/>
        <family val="2"/>
        <charset val="238"/>
      </rPr>
      <t xml:space="preserve">KONEČNÝ STAV - ULOŽENÁ POKUTA JE DEFINITIVNÍ
</t>
    </r>
    <r>
      <rPr>
        <sz val="11"/>
        <rFont val="Calibri"/>
        <family val="2"/>
        <charset val="238"/>
      </rPr>
      <t xml:space="preserve">RKK usnesením č. RK 444/04/18 ze dne 23.4.2018 schválila soudní vymáhání pohledávky ve výši 300.000,- Kč po mandatáři Veřejné zakázky s.r.o.;  dle info z OLP ze dne 5.9.2018 bude s ohledem na složitost posouzení odpovědnosti (spojení s porušením rozpočtové kázně) podána žaloba a v případě, že dojde k mimosoudnímu jednání, bude požádáno o přerušení jednání. Příslušný žalobní návrh k vymožení pohledávky za společností Veřejné zakázky s.r.o., ve výši 300.000 Kč, vzniklé z titulu náhrady škody, byl podán v prosinci 2018. Dne 20.11.2019 proběhlo ústní jednání u Obvodního soudu v Praze. Soud vyzval Karlovarský kraj k doložení dalších skutečností k doplnění skutkových tvrzení termínu do 30 dní. Další ústní jednání je odročeno na měsíc únor 2020 (viz kontrola plnění č. RK 65/01/15). Ústní jednání u příslušného soudu bylo  nařízené na den 21.2.2020 a na žádost protistrany odročeno na květen 2020.
</t>
    </r>
    <r>
      <rPr>
        <b/>
        <sz val="11"/>
        <rFont val="Calibri"/>
        <family val="2"/>
        <charset val="238"/>
      </rPr>
      <t>OČEKÁVÁME ROZHODNUTÍ SOUDU O CIVILNÍ ŽALOBĚ</t>
    </r>
  </si>
  <si>
    <r>
      <t xml:space="preserve">24.10.2014 Protokol RRSZ 22527/2014, 22.3.2015 Kontrola RRSZ 6003/2015, 22.4.2015 Stanoviska RRSZ 9238/2015 a RRSZ 9241/2015. Dne 23.10.2015 Protokol RRSZ 22033/2015 - podány námitky, 4.12.2015 Dodatek k protokolu - námitkám částečně vyhověno,  22.3.2016 Protokol o kontrole RRSZ 3650/2016. 27.1.2017 ÚRR dobrovolně odeslal Oznámení o krácení způsobilých výdajů.
Dne 3. 12. 2018 RKK usnesením č. RK 1398/12/18 schválila podání návrhu na zahájení sporného řízení z veřejnoprávní smlouvy pro peněžité plnění ve výši 129.679,66 Kč za zjištění A.1.2 uvedené v Oznámení o krácení způsobilých výdajů projektu, č. j. RRSZ 914/2017 ze dne 27. 1.2017. </t>
    </r>
    <r>
      <rPr>
        <b/>
        <sz val="11"/>
        <color theme="1"/>
        <rFont val="Calibri"/>
        <family val="2"/>
        <charset val="238"/>
        <scheme val="minor"/>
      </rPr>
      <t>Dne 18.1.2019 podán návrh na zahájení sporu z VPS pro peněžité plnění ve výši 129.679,66 Kč.</t>
    </r>
    <r>
      <rPr>
        <sz val="11"/>
        <color theme="1"/>
        <rFont val="Calibri"/>
        <family val="2"/>
        <charset val="238"/>
        <scheme val="minor"/>
      </rPr>
      <t xml:space="preserve"> Dne 30.1.2019 zaslalo MFČR oznámení o návrhu řízení a výzvu k úhradě správního poplatku ve výši 6.484 Kč. Dne 18.6.2019 výzva MFČR k vyjádření k podkladům a výzva k vyčíslení nákladů řízení. 28. 6. 2019 škola zaslala nárok k uplatnění nákladů řízení. </t>
    </r>
    <r>
      <rPr>
        <sz val="11"/>
        <rFont val="Calibri"/>
        <family val="2"/>
        <charset val="238"/>
        <scheme val="minor"/>
      </rPr>
      <t xml:space="preserve">Dne 31.7.2019 obdržela škola Rozhodnutí MFČR o zamítnutí sporu pro peněžité plnění ve výši 129.679,66 Kč. RKK usnesením č. RK 969/08/19 z 19.8.2019 schválila nepodání správní žaloby.
</t>
    </r>
    <r>
      <rPr>
        <b/>
        <sz val="11"/>
        <rFont val="Calibri"/>
        <family val="2"/>
        <charset val="238"/>
        <scheme val="minor"/>
      </rPr>
      <t xml:space="preserve">FINAČNÍ POSTIH BUDE ŘEŠIT PŘÍSPĚVKOVÁ ORGANIZACE JAKO ŠKODNÍ PŘÍPAD, viz usnesení č RK 1398/12/18 z 3.12.2018  a č. RK 969/08/19 z 19.8.201, po ukončení soudního řízení s externím administrátorem dotčených veřejných zakázek.
</t>
    </r>
  </si>
  <si>
    <r>
      <t xml:space="preserve">Veřejnosprávní kontrola SFŽP na základě Pověření ke kontrole č. j. SFZP 082198/2018 ze dne 25. 9. 2018; Protokol o kontrole č. j. SFZP 056305/2019 ze dne 20. 5. 2019; Námitky proti Protokolu č. j. KK/138/JV/19 ze dne 6.6.2019; Vyřízení námitek č. j. SFZP 072393/2019 ze dne 4.7.2019 - námitkám částečně vyhověno sníženo na 103.407,00 Kč; dne 15.7.2019 doručen Dodatek č. 1 k Protokolu o kontrole č. j. SFZP 078790/2019 ze dne 15.7.2019, dne 6.8.2019 doručena Výzva k úhradě prostředků dotčených pochybením č.j. ENV/2019/84841, MZP/2019/330/1778 ze dne 6.8.2019, Rada KK usnesením č. RK 1076/09/19 ze dne 2.9.2019 schválila uhrazení Výzvy na účet FÚ s výhradou - neběží penále, dne 6.9.2019 uhrazena výzva na účet FÚ ve výši 103.407,00 Kč, dne 10.9.2019 odeslán dopis Zaplacení Výzvy k úhradě prostředků dotčených pochybením s výhradou č. j. KK/214/JV/19 ze dne 9.9.2019; dne 11.10.2019 byla zahájena daňová kontrola; dne 23.1.2020 předal FÚ Zprávu o daňové kontrole č. j. 37354/20/2400-31471-404815 ze dne 23.1.2020 - nebylo zjištěno porušení podmínek poskytnutí dotace; dne 5.2.2020 podána žádost o vrácení vrtitelného přeplatku č.j.KK/43/HK/20 ze dne 5.2.2020  a doručena FÚ dne 6.2.2020; dne 12.3.2020 byly finanční prostředky vráceny KK.
</t>
    </r>
    <r>
      <rPr>
        <b/>
        <sz val="11"/>
        <rFont val="Calibri"/>
        <family val="2"/>
        <charset val="238"/>
        <scheme val="minor"/>
      </rPr>
      <t>KONEČNÝ STAV - POSTIH ZRUŠEN</t>
    </r>
  </si>
  <si>
    <r>
      <t xml:space="preserve">Dne 31.10.2018 Oznámení o ukončení kontroly z CRR - krácení 81,20 EUR. Dne 28.1.2020 odeslána výzva k vyhotovení protokolu o škodě; Protokol o škodě ze dne 3.3.2020; Jednání škodní komise dne 11.3.2020; Rozhodnutí zaměstnavatele ze dne 13.3.2020 - nevymáhat
</t>
    </r>
    <r>
      <rPr>
        <b/>
        <sz val="11"/>
        <rFont val="Calibri"/>
        <family val="2"/>
        <charset val="238"/>
        <scheme val="minor"/>
      </rPr>
      <t>KONEČNÝ STAV - ŠKODA NEBUDE VYMÁHÁNA</t>
    </r>
  </si>
  <si>
    <r>
      <t xml:space="preserve">Platební výměry doručeny č. PV/19, PV/20, PV 21 a PV 22 v říjnu 2013;  dne 6.11.2013 podaná odvolání proti platebním výměrům; 
odvod uhrazen 4.11.2013; 9.6.2016 doručeno rozhodnutí MFČR o odvolání proti PV č.19/2013 a č.20/2013; MFČR snížilo odvod u těchto dvou PV na 25%. Díky rozhodnutí o částečném prominutí odvodu 10/2013 je aktuální výše odvodu ve výši 6,25% původně vyměřeného důvodu. </t>
    </r>
    <r>
      <rPr>
        <b/>
        <sz val="11"/>
        <rFont val="Calibri"/>
        <family val="2"/>
        <charset val="238"/>
        <scheme val="minor"/>
      </rPr>
      <t>ÚRR je povinen vrátit 33.160.392 Kč na účet školy; 21.6.2016 ISŠTE podala žádost o vratku vratitelného přeplatku - prozatím správce daně částku nevrátil;</t>
    </r>
    <r>
      <rPr>
        <sz val="11"/>
        <rFont val="Calibri"/>
        <family val="2"/>
        <charset val="238"/>
        <scheme val="minor"/>
      </rPr>
      <t xml:space="preserve"> 15.8.2016 odeslala ISŠTE žádost o písemné rozhodnutí ÚRR, 22.9.2016 doručeno rozhodnutí o zrušení PV 22/2013 (původní výše PV 98.050,- Kč, snížená a uhrazená výše PV 24.513 Kč), požádáno o provedení vratky včetně úroků, 18.10.2016 doručeno rozhodnutí o zamítnutí vratky přeplatku ve výši 33.160.392 Kč,
20.10.2016 doručeno rozhodnutí o zrušení PV 21/2013 (původní výše PV 1.517.597 Kč, snížená a uhrazená výše PV 379.400 Kč),
31. 10.2016 odesláno odvolání proti rozhodnutí o zamítnutí vrácení vratitelného přeplatku ve výši 33.160.392 Kč,
13.11.2016  podána žádost o vratku výdajů za PV 21/2013 ve výši 379.400 Kč včetně úroků, 6. 12. 2016 ÚRR částečně uhradil vratku za zrušené PV 21/2013 a PV 22/2013, 12. 6. 2017 rozhodnutí MF, kterým prohlašuje nicotnost rozhodnutí ÚRR ze dne 17.10.2016, 19.7.2017 žádost ÚRR o zaslání podkladů, na základě kterých žádá škola o vratku 33,16 mil. Kč, dne 28.7.2017 odeslány dokumenty, </t>
    </r>
    <r>
      <rPr>
        <sz val="11"/>
        <rFont val="Calibri"/>
        <family val="2"/>
        <charset val="238"/>
      </rPr>
      <t xml:space="preserve">5.12. rozhodl výbor RR, o zamítnutí žádosti ISŠTE a RRSZ o tomto rozhodnutí školu informoval dne 18.12.2017,
22.12.2017 obdržela škola rozhodnutí o úroku z vratitelného přeplatku a sdělení o nepřiznání úroku z neoprávněného jednání správce daně, 2.1.2018 škola podala odvolání proti zamítnutí žádosti, 22.1.2018 odeslala, námitku proti sdělení z 22.12.2017 a dále odvolání proti chybně určenému úroku z vratitelného přeplatku;  25.5.2018 podání odvolání proti rozhodnutí  ze dne 23.4.2018, kterým ÚRR zamítl námitku proti nepřiznání úroku z neoprávněného jednání správce daně,  11.9.2018 rozhodnutí MFČR o zastavení řízení o námitce, </t>
    </r>
    <r>
      <rPr>
        <b/>
        <sz val="11"/>
        <rFont val="Calibri"/>
        <family val="2"/>
        <charset val="238"/>
      </rPr>
      <t>8.1</t>
    </r>
    <r>
      <rPr>
        <sz val="11"/>
        <rFont val="Calibri"/>
        <family val="2"/>
        <charset val="238"/>
      </rPr>
      <t>1.2018 podala ISŠTE zásahovou správní žalobu (žalobu na ochranu před nezákonným zásahem dle § 82 správního řádu).  8.11.2018 zaslala ISŠTE na RRSZ dopis s žádostí o vyjádření k žádosti o vratku.  Dne 18.2.2019 doručeno vyjádření žalovaného, tj. MFČR. Soudní jednání dne 29.8.2019 - soud žalobu pro nepřípustnost odmítl. Škola podala na MFČR podnět pro nečinnost. 18.11.2019 Rozhodnutí MFČR o úroku z vratitelného přeplatku - zvýšení z 517,96 Kč na 175.235,48 Kč. Uvedenou částku RRSZ škole vyplatila. Finanční prostřeky škola převedla na bankovní účet KK.</t>
    </r>
    <r>
      <rPr>
        <b/>
        <sz val="11"/>
        <rFont val="Calibri"/>
        <family val="2"/>
        <charset val="238"/>
      </rPr>
      <t xml:space="preserve">
VRATITELNÝ PŘEPLATEK 33.160.392,- Kč - ISŠTE podala na MFČR dne 23.12.2019 podnět na nečinnost; 2.3.2020 obdržela přkaz ke zjednání nápravy, kterým MFČR přikázalo ÚRR napravit nežádoucí stav a vrátit ISŠTE daň. přeplatek dle její žádosti.
OČEKÁVÁME VYPLACENÍ VRATITELNÉHO PŘEPLATKU</t>
    </r>
  </si>
  <si>
    <t>Clara III: Rozvoj společné partnerské spolupráce veřejné správy v česko-bavorském regionu</t>
  </si>
  <si>
    <t>fa č. 14/2019 - Vladimír Keblúšek - výdaj není uveden v Podrobném rozpočtu projektu</t>
  </si>
  <si>
    <r>
      <t xml:space="preserve">Dne 23.4.2020 doručeno e-mailem Oznámení o ukončení kontroly z CRR, následně doručeno datovou zprávou dne 29.4.2020, dne  29.4.2020 odeslaná Stížnost proti rozhodnutí kontrolora CRR č.j.KK/12/JJ/20 na MMR; dne 7.5.2020 doručen Dopis ředitele odboru - odpověď na Stížnost proti rozhodnutí č.j.24262/2020-51 ze dne 7.5.2020, náklady ve výši 195,99 EUR (kurz ČNB 25,51 Kč tj. 5.000,00 Kč) považovány za způsobilé.
</t>
    </r>
    <r>
      <rPr>
        <b/>
        <sz val="11"/>
        <rFont val="Calibri"/>
        <family val="2"/>
        <charset val="238"/>
        <scheme val="minor"/>
      </rPr>
      <t>KONEČNÝ STAV - POSTIH ZRUŠEN</t>
    </r>
  </si>
  <si>
    <r>
      <t xml:space="preserve">4.11.2014 ukončena veřejnosprávní kontrola - námitky zamítnuty; 15.5.2015 zahájeno daňové řízení; 1.6.2015 a 10.6.2015 zasláno na ÚRR stanovisko a dokumentace k veřejné zakázce. Dne 15.7.2015 doručen PV č.j. RRSZ 15409/2015 na odvod za PRK ve výši 10 % ze získané dotace; 13.8.2015 bylo podáno odvolání proti platebnímu výměru; 7.4.2017 z ÚRR Protokol o kontrole - bez zjištění;
20.11.2019 Rozhodnutí MFČR č.j. MF-51496/2015/1203-5 - snížení odvodu na částku 2.879.688,- Kč; Dne 28.11.2019 uhradil KK pravomocný platební výměr; Rozhodnutí Rady č. RK 1468/12/19 ze dne 9.12.2019 nepodávat správní žalobu; dne 20.1.2020 odeslána Žádost o prominutí odvodu a dosud nevyměřeného penále č.j. KK/19/HK/20 ze dne 20.1.2020; dne 17.2.2020 odeslána žádost o vyhotovení právních posouzení odpovědnosti za škodu č. j. KK/775/FI/20 OLP, dne 2.3.2020 doručeno Sdělení k žádosti č. j. RRSZ 725/2020 ze dne 2.3.2020, dne 2.4.2020 odeslána nová Žádost o prominutí odvodu č. j. KK/110/HK/20; dne 20.4.2020 doručeno vrácení přípisu č.j. RRSZ 1168/2020 ze dne 20.4.2020; dne 6.5.2020 odeslána nová Žádost RRSZ č.j. KK/164/HK/20 ze dne 6.5.2020
</t>
    </r>
    <r>
      <rPr>
        <b/>
        <sz val="11"/>
        <color theme="1"/>
        <rFont val="Calibri"/>
        <family val="2"/>
        <charset val="238"/>
        <scheme val="minor"/>
      </rPr>
      <t>OČEKÁVÁME  ROZHODNUTÍ O PROMINUTÍ ODVODU A DOSUD NEVYMĚŘENÉHO PENÁLE</t>
    </r>
  </si>
  <si>
    <r>
      <t xml:space="preserve">4.11.2014 ukončena veřejnosprávní kontrola - námitky zamítnuty; 15.5.2015 zahájeno daňové řízení; 1.6.2015 a 10.6.2015 zasláno na ÚRR stanovisko a dokumentace k veřejné zakázce; Dne 15.7.2015 doručen PV č.j. 15402/2015 na odvod za PRK ve výši 5 % ze získané dotace; 13.8.2015 bylo podáno odvolání proti platebnímu výměru; 26.11.2019 Rozhodnutí MFČR č.j.MF-51494/2015/1203-4 zamítnutí odvolání; Dne 28.11.2019 uhradil KK pravomocný platební výměr; Rozhodnutí Rady č. RK 1467/12/19 ze dne 9.12.2019 nepodávat správní žalobu; dne 20.1.2020 odeslána Žádost o prominutí odvodu a dosud nevyměřeného penále č.j. KK/21/HK/20 ze dne 20.1.2020; dne 17.2.2020 odeslána žádost o vyhotovení právních posouzení odpovědnosti za škodu č. j. KK/775/FI/20 OLP, dne 3.3.2020 doručeno Sdělení k žádosti č. j. RRSZ 753/2020 ze dne 3.3.2020, dne 2.4.2020 odeslána nová Žádost o prominutí odvodu č. j. KK/109/HK/20; dne 20.4.2020 doručeno vrácení přípisu č.j. RRSZ 1166/2020 ze dne 20.4.2020; dne 6.5.2020 odeslána nová Žádost RRST č.j. KK/163/HK/20 ze dne 6.5.2020
</t>
    </r>
    <r>
      <rPr>
        <b/>
        <sz val="11"/>
        <color theme="1"/>
        <rFont val="Calibri"/>
        <family val="2"/>
        <charset val="238"/>
        <scheme val="minor"/>
      </rPr>
      <t>OČEKÁVÁME  ROZHODNUTÍ O PROMINUTÍ ODVODU A DOSUD NEVYMĚŘENÉHO PENÁLE</t>
    </r>
  </si>
  <si>
    <r>
      <t xml:space="preserve">12.11.2014 ukončena veřejnosprávní kontrola - námitkám bylo částečně vyhověno. 8.10.2015 Protokol o kontrole - nové pochybení (nevyhlášení VŘ pro Autorský dozor), podány námitky, které byly zamítnuty; 11/2015 vznešen dotaz na RRSZ, proč rozhodli v jiném projektu (Muzeum Sokolov) ve stejné věci pozitivně a u Gymn.KV negativně, v 5/2016 obdržena odpověď, že nebylo nutné zakázky slučovat, proto zaslána žádost o proplacení chybně krácených prostředků; 16.12.2016 podán spor pro nepeněžité plnění, 24.1.2017 doručeno oznámení o krácení způsobilých výdajů, 26.1.2017 doručeno usnesení MF o zastavení řízení o sporu.  
RKK usnesením č. RK 47/01/19 z 28.1.2019 schválila podání návrhu na zahájení sporu z VPS pro peněžité plnění ve výši 2.135.621,39 Kč. Zbývající část ve výši 215.985 Kč za úpravu projektové dokumentace nebyla předmětem žádosti o dotace (nezpůsobilé výdaje). 
</t>
    </r>
    <r>
      <rPr>
        <b/>
        <sz val="11"/>
        <color theme="1"/>
        <rFont val="Calibri"/>
        <family val="2"/>
        <charset val="238"/>
        <scheme val="minor"/>
      </rPr>
      <t xml:space="preserve">1.4.2019 škola podala návrh na zahájení sporu pro peněžité plnění ve výši 2.135.621,39 Kč. </t>
    </r>
    <r>
      <rPr>
        <sz val="11"/>
        <color theme="1"/>
        <rFont val="Calibri"/>
        <family val="2"/>
        <charset val="238"/>
        <scheme val="minor"/>
      </rPr>
      <t xml:space="preserve">5.4.2019 zaslalo MFČR vyrozumění o zahájení řízení,  výzvu k doplnění dokladů a platební výměr na správní poplatek ve výši 106.782 Kč. 9.4.2019 uhrazen správní poplatek a 11.4.2019 zaslány na MF požadované dokumenty (zřizovací listiny). 10.5.2019 zaslalo MFČR vyjádření odpůrce, tj. RRSZ, na které škola zareagovala dne 27.5.2019.  Dne 16.7.2019 obdržela škola z MFČR dupliku RRSZ ze dne 12.7.2019, na kterou škola nereagovala Škola podala dne 29.1.2020, 6.2.2020 a 11.2.2020 Návrh na změnu obsahu návrhu na sporné řízení; dne 3.3.2020 obdržela Usnesení MFČR o povolení změny obsahu návrhu. RRSZ podala dne 16. 3. 2020  rozklad proti změně obsahu návrhu. MF Usnesením čj. MF-9030/2019/1203-32 ze dne 25. 3. 2020 řízení ve sporu přerušilo do vydání pravomocného rozhodnutí ministryně financí o rozkladu proti Usnesení čj. MF-9030/2019/1203-28 ze dne 28. 2. 2020.
</t>
    </r>
    <r>
      <rPr>
        <b/>
        <sz val="11"/>
        <color indexed="8"/>
        <rFont val="Calibri"/>
        <family val="2"/>
        <charset val="238"/>
      </rPr>
      <t>OČEKÁVÁME ROZHODNUTÍ MFČR O ROZKLADU a O SPORU Z VEŘEJNOPRÁVNÍ SMLOUVY PRO PENĚŽITÉ PLNĚNÍ.</t>
    </r>
  </si>
  <si>
    <r>
      <rPr>
        <b/>
        <sz val="11"/>
        <rFont val="Calibri"/>
        <family val="2"/>
        <charset val="238"/>
        <scheme val="minor"/>
      </rPr>
      <t>24.8.2018 KKN podala návrh na zahájení sporného řízení pro peněžité plnění ve  výši 483.531 Kč</t>
    </r>
    <r>
      <rPr>
        <sz val="11"/>
        <rFont val="Calibri"/>
        <family val="2"/>
        <charset val="238"/>
        <scheme val="minor"/>
      </rPr>
      <t xml:space="preserve"> (VŘ 020 - V.etapa, část 10 - Monitorovací systém). 4.2.2019 uhrazen správní poplatek ve výši 24.177,- Kč. 
13.3.2019 obdržela KKN od MFČR výzvu k vyjádření odpůrce (RRSZ). KKN zaslala své vyjádření prostřednictvím AK Šustek dne 9.4.2019.  Dne 30.3.2020 a 30.4.2020 zaslala KKN na MFČR doplnění návrhu sporu o úroky z prodlení a o specifikaci hrozící vážné újmy.
</t>
    </r>
    <r>
      <rPr>
        <b/>
        <sz val="11"/>
        <rFont val="Calibri"/>
        <family val="2"/>
        <charset val="238"/>
        <scheme val="minor"/>
      </rPr>
      <t>OČEKÁVÁME ROZHODNUTÍ SPORU Z VPS PRO PENĚŽITÉ PLNĚNÍ.</t>
    </r>
  </si>
  <si>
    <r>
      <t>ukončený a finančně vypořádaný projekt, ÚRR provedl přesun způsobilých výdajů do nezpůsobilých výdajů ve výši navrhovaného krácení z administrativních kontrol s žádostí o platbu ze dne 21.3.2013 a 12.9.2013; KKN a.s. se  domáhala ochrany proti nepřezkoumatelnosti a nesprávnému jednání a postupu ÚRR SZ , a to stížnostmi a žádostmi u MF ČR.</t>
    </r>
    <r>
      <rPr>
        <b/>
        <sz val="11"/>
        <color theme="1"/>
        <rFont val="Calibri"/>
        <family val="2"/>
        <charset val="238"/>
        <scheme val="minor"/>
      </rPr>
      <t xml:space="preserve"> 26.10.2016 podán spor pro peněžité a nepeněžité plnění,</t>
    </r>
    <r>
      <rPr>
        <sz val="11"/>
        <color theme="1"/>
        <rFont val="Calibri"/>
        <family val="2"/>
        <charset val="238"/>
        <scheme val="minor"/>
      </rPr>
      <t xml:space="preserve">
MFČR dopisem ze 7.11.2016 rozdělilo návrh spor na dva návrhy (nepeněžité a peněžité), uhrazen platební výměr na správní poplatek ve výši 2.000,-Kč na nepeněžité plnění, 6.1.2017 doručeno vyjádření ÚRR ke sporu, 18.1.2017 odeslala KKN repliku. 
Dne 16.7.2019 MFČR zamítlo návrh na nepeněžité plnění.</t>
    </r>
    <r>
      <rPr>
        <b/>
        <sz val="11"/>
        <color theme="1"/>
        <rFont val="Calibri"/>
        <family val="2"/>
        <charset val="238"/>
        <scheme val="minor"/>
      </rPr>
      <t xml:space="preserve"> Nadále pokračuje spor pro peněžité plnění ve výši 8.920.521,79 Kč.</t>
    </r>
    <r>
      <rPr>
        <sz val="11"/>
        <color theme="1"/>
        <rFont val="Calibri"/>
        <family val="2"/>
        <charset val="238"/>
        <scheme val="minor"/>
      </rPr>
      <t xml:space="preserve"> Dne 16.7.2019 doručen z MFČR platební výměr na správní poplatek ve výši 446.027 Kč, který KKN uhradila dne 26.7.2019. Dne 30.3.2020 a 30.4.2020 zaslala KKN na MFČR doplnění návrhu sporu o úroky z prodlení a o specifikaci hrozící vážné újmy.
</t>
    </r>
    <r>
      <rPr>
        <b/>
        <sz val="11"/>
        <color indexed="8"/>
        <rFont val="Calibri"/>
        <family val="2"/>
        <charset val="238"/>
      </rPr>
      <t>OČEKÁVÁME ROZHODNUTÍ MINISTERSTVA FINANCÍ VE VĚCI SPORU PRO PENĚŽITÉ PLNĚNÍ.</t>
    </r>
  </si>
  <si>
    <t>1.5.2010-30.4.2013
vyúčtování projektu ZK  395/12/14 z 11.12.2014</t>
  </si>
  <si>
    <t>1.10.2016-30.9.2019
dosud nevyúčtován</t>
  </si>
  <si>
    <t>Cíl 2 ČR - Bavorsko
90%
10%</t>
  </si>
  <si>
    <t>10.6.2016 - 30.12.2018
vyúčtování projektu RK 314/03/20 z 23.3.2020, bude předloženo do ZKK 15.6.2020</t>
  </si>
  <si>
    <t>1.9.2017 - 
31.12.2019 
dosud nevyúčtován</t>
  </si>
  <si>
    <t>OP ŽP
100%</t>
  </si>
  <si>
    <t>1.9.2015-31.12.2023
projekt v realizaci</t>
  </si>
  <si>
    <t>Cíl 2 ČR - Sasko
100%</t>
  </si>
  <si>
    <t>Cíl 2 ČR - Sasko
90%
10%</t>
  </si>
  <si>
    <t>1.5.2016 - 31.10.2018
vyúčtování projektu RK 81/01/20 z 27.1.2020, bude předloženo do ZKK 15. 6. 2020</t>
  </si>
  <si>
    <t>Operační program Zaměstnanost
95%
5%</t>
  </si>
  <si>
    <t>ÚRR 
Výzva k vrácení dotace</t>
  </si>
  <si>
    <t>ÚRR 
neproplacení dotace</t>
  </si>
  <si>
    <t>MŽP 
krácení dotace</t>
  </si>
  <si>
    <t>SFŽP 
krácení dotace</t>
  </si>
  <si>
    <t>CRR 
krácení dotace</t>
  </si>
  <si>
    <r>
      <t xml:space="preserve">Platební výměry doručeny 1/2014; 6.2.2014 podaná odvolání proti platebním výměrům; 25.6.2014 odeslány finanční prostředky na úhradu PV na KSÚS; dne 14.1.2014 podaná žádost o prominutí odvodu, dne 6.2.2014 rozhodnutí o částečném prominutí odvodu ve výši 75 %; 25.5.2017 doručeno rozhodnutí o odvolání - odvod snížen v rámci odvolání o 75% ze 7.378.215 Kč na 1.844.554 Kč;  v důsledku předchozího rozhodnutí o částečném prominutí odvodu za PV č. 3/2014 je aktuální výše odvodu ve výši 6,25% původně vyměřeného důvodu.
24.5.2017 požádalo MF o doplnění informací k odvolání proti PV č.4/2014; 6.6.2017 rozhodlo MF o odvolání proti PV č. 2/2014 a snížilo ho 90%. V důsledku předchozího rozhodnutí o prominutí v téže věci činí aktuální výše odvodu 1% původně vyměřeného odvodu, tedy 438.135 Kč. 28.6.2017 zrušilo MF na základě odvolání PV č. 4/2014. Zrušený PV činil po částečném prominutí 258 600 Kč. RK 858/07/17 z 24.7.2017 schválení nepodání správní žaloby u PV 2/2014.
4.8.2017 rozhodlo MF o odvolání proti PV č. 5/2014 a snížilo ho na částku 420.270 Kč, v důsledku předchozího rozhodnutí o prominutí by aktuální částka odvodu měla činit 105.068  Kč;
</t>
    </r>
    <r>
      <rPr>
        <sz val="11"/>
        <color indexed="8"/>
        <rFont val="Calibri"/>
        <family val="2"/>
        <charset val="238"/>
      </rPr>
      <t>dne 1.12. rozhodl odvolací orgán o zrušení PV 6/2014, který činil po prominutí 1.699.600 Kč;
dne 12.12. rozhodl odvolací orgán o zrušení PV 7/2014, který činil po částečném prominutí 7.050.874 Kč; za PV celkem uhrazeno 6.646.174 Kč, tj. za PV č. 2/2014 uhrazeno 4.381.350 Kč, za PV č. 3/2014  uhrazeno 1.844.554 Kč,  za PV  č. 5/2014 uhrazeno  420 270 Kč;</t>
    </r>
    <r>
      <rPr>
        <b/>
        <sz val="11"/>
        <color indexed="8"/>
        <rFont val="Calibri"/>
        <family val="2"/>
        <charset val="238"/>
      </rPr>
      <t xml:space="preserve"> KSÚS požádala o vrácení přeplatku 5.641.832,50 Kč </t>
    </r>
    <r>
      <rPr>
        <sz val="11"/>
        <color indexed="8"/>
        <rFont val="Calibri"/>
        <family val="2"/>
        <charset val="238"/>
      </rPr>
      <t xml:space="preserve">(3.943.215 Kč + 1.383.415,50 Kč + 315.202 Kč); </t>
    </r>
    <r>
      <rPr>
        <sz val="11"/>
        <rFont val="Calibri"/>
        <family val="2"/>
        <charset val="238"/>
      </rPr>
      <t xml:space="preserve">dne 19.12.2017 zaslala RRSZ přípis s informací o rozhodnutí VRR o nevrácení vratitelného přeplatku u PV č.2/2014,3/2014 a 5/2014; dne 2.1.2018 podala KSÚS proti obdrženým informacím odvolání, 13. 6.2018 přípis MFČR o odmítnutí rozhodnout o odvolání, 12.7.2018 KSÚS podala námitku,  dne 19.10.2018 MFČR rozhodlo o zastavení řízení ve věci námitky. ÚRR dne 24.4.2019 informoval KSÚS, že Výbor regionální rady považuje žádosti o vratitelné přeplatky za vyřízené. KSÚS podala dne 8.1.2020 na MFČR podnět na nečinnost. MFČR dne 27. 5.2020 informovalo, že byl ÚRR zaslán příkaz ke zjednání nápravy. </t>
    </r>
    <r>
      <rPr>
        <b/>
        <sz val="11"/>
        <color indexed="8"/>
        <rFont val="Calibri"/>
        <family val="2"/>
        <charset val="238"/>
      </rPr>
      <t xml:space="preserve">
OČEKÁVÁME ROZHODNUTÍ O ŽÁDOSTI O VRÁCENÍ VRATITELNÉHO PŘEPLATKU U PV č.2/2014, 3/2014 A 5/2014.</t>
    </r>
  </si>
  <si>
    <r>
      <t xml:space="preserve">platební výměry doručeny 1/2014;
6.2.2014 podaná odvolání proti platebním výměrům;  
30. 5. 2017 DORUČENY ROZHODNUTÍ O ODVOLÁNÍ PROTI PV Č. 8/2014, 9/2014, 10/2014,
30. 5. 2017 PV č. 8/2014 zrušen, PV č. 9/2014 snížen na 387.193 Kč, PV č. 10 /2014 zrušen,
</t>
    </r>
    <r>
      <rPr>
        <sz val="11"/>
        <rFont val="Calibri"/>
        <family val="2"/>
        <charset val="238"/>
      </rPr>
      <t>dne 19.12.2017 zaslala RRSZ přípis s informací o rozhodnutí VRR o nevrácení vratitelného přeplatku u PV č.9/2014;</t>
    </r>
    <r>
      <rPr>
        <sz val="11"/>
        <color indexed="8"/>
        <rFont val="Calibri"/>
        <family val="2"/>
        <charset val="238"/>
      </rPr>
      <t xml:space="preserve">
dne 2.1.2018 podala KSÚS proti obdržené informaci odvolání, 13. 6.2018 přípis MFČR o odmítnutí rozhodnout o odvolání, 12.7.2018 KSÚS podala námitku,  dne 19.10.2018 MFČR rozhodlo o zastavení řízení ve věci námitky. ÚRR dne 24.4.2019 informoval KSÚS, že Výbor regionální rady považuje žádosti o vratitelné přeplatky za vyřízené. KSÚS podala dne 8.1.2020 na MFČR podnět na nečinnost. MFČR dne 27. 5.2020 informovalo, že byl ÚRR zaslán příkaz ke zjednání nápravy. </t>
    </r>
    <r>
      <rPr>
        <b/>
        <sz val="11"/>
        <color indexed="8"/>
        <rFont val="Calibri"/>
        <family val="2"/>
        <charset val="238"/>
      </rPr>
      <t xml:space="preserve">
OČEKÁVÁME ROZHODNUTÍ  O ŽÁDOSTI O VRÁCENÍ VRATITELNÉHO PŘEPLATKU U PV č.9/2014</t>
    </r>
  </si>
  <si>
    <r>
      <t xml:space="preserve">20.1.2016 Protokol o kontrole č.j.RRSZ 853/2016 - 4.2.2016  KK podal námitky proti kontrolním zjištěním; 2.3.2016 ÚRR prodloužilo lhůtu pro vyřízení námitek do 11.3.2016; 7.3.2016 - vyřízení námitek č.j. RRSZ 3082/2016 - zamítnuto; vyúčtování v ZKK 22.6.2017 usn. 291/06/17; 20.12.2018 podal KK návrh na zahájení sporu veřejnoprávní smlouvy pro peněžité plnění ve výši 732.271,43 Kč na základě usnesení č. RK 1399/12/18 ze dne 3.12.2018; dne 3.1.2019 doručen PV č. 2/2019 č. j. MF-31127/2018/1203-4 ze dne 2.1.2019 z MF - správní poplatek na zahájení sporného řízení ve výši 36.614,00 Kč dne 9.1.2019 uhrazen; dne 7.1.2019 doručeno Rozhodnutí o opravě zřejmých nesprávností č.j.MF-31127/2018/1203-7 ze dne 4.1.2019 - oprava v textu předmětu PV č. 2/2019; Dne 15.1.2019 Dopis č. j. MF-31127/2018/1203-9 ze dne 14.1.2019  informace o stanovení oprávněných úředních osob k provádění úkonů ve sporném řízení, doplnění podkladů; dne 23.1.2019 odeslán dopis k doplnění dokumentů č.j. KK/140/FI/19 ze dne 22.1.2019, dne 15.2.2019 doručeno vyjádření odpůrkyně č.j. RRSZ840/2019 ze dne 8.2.2019; dne 23.1.2020 odesláno Doplnění Návrhu č. j. KK/29/HK/20 ze dne 23.1.2020 - žádost o nárok na náhradu nákladů řízení vč. úroku z prodlení, dne 31.3.2020 doručena Výzva k doplnění podání č.j. MF-31127/2018/1203-20 ze dne 30.3.2020, dne 6.4.2020 odesláno Upřesnění návrhu na změnu č.j.KK/113/HK/20 ze dne 3.4.2020; dne 28.4.2020 doručeno vyjádření odpůrce k návrhu č.j. RRSZ 1406/2020 ze dne 27.4.2020; dne 4.5.2020 odeslána MF Replika č.j. KK/160/HK/20 ze dne 4.5.2020, dne 20.5.2020 doručeno Usnesení MF č.j. MF-31127/2018/1203-28 ze dne 20.5.2020 připuštěna změna návrhu; dne 22.5.2020 obdržel KK z MF Vyjádření Odpůrkyně k Replice Navrhovatele ze dne 4.5.2020, č.j.KK/160/HK/20 č. j. RRSZ 1738/2020 ze dne 21.5.2020;  dne 2.6.2020 obdržel KK od MF dopis č.j. MF-15898/2020/1203-2 ze dne 1.6.2020 obsahující Rozklad odpůrce proti Usnesení MF vyhotovený RRSZ ze dne 28.5.2020, dne 8.6.2020 odesláno Vyjádření k rozkladu č.j. KK/202/HK/20 ze dne 8.6.2020, dne 17.6.2020 obdržel KK Usnesení MF č.j. MF-31127/2018/1203-32 ze dne 16.6.2020 s tím, že řízení o sporu se přerušuje do nabytí právní moci rozhodnutí ministrině o rozkladu
</t>
    </r>
    <r>
      <rPr>
        <b/>
        <sz val="11"/>
        <rFont val="Calibri"/>
        <family val="2"/>
        <charset val="238"/>
        <scheme val="minor"/>
      </rPr>
      <t>OČEKÁVÁME ROZHODNUTÍ VE  SPORU Z VEŘEJNOPRÁVNÍ SMLOUVY PRO PENĚŽITÉ PLNĚNÍ</t>
    </r>
  </si>
  <si>
    <r>
      <t xml:space="preserve">8.2.2016 Protokol o kontrole interim se ŽoP za 2.etapu, č.j. RRSZ 1740/2016 - 23.2.2016  KK podal námitky proti kontrolním zjištěním; 7.3.2016 - vyřízení námitek č.j. RRSZ 3147/2016 - zamítnuto; 30.1.2017 ÚRR Oznámení o krácení způsobilých výdajů; proběhla škodní komise na pozdě uhrazené faktury a dodatku č. 2 k příkazní smlouvě k TDS - RKK schválila usnesením č. RK 1087/09/17 ze dne 11.9.2017 - škoda bude vymáhána po vedoucím projektu APDM 4,5násobek mzdy; vyúčtování ZKK 356/09/17 ze dne 7.9.2017; dne 28.6.2018 doručena APDM výzva k náhradě škody; Škoda ve výši 1.779.352,04 Kč byla APDM dne 12. a 13.8.2018 uhrazena; U projektu CLP Policie ČR trestní věc odložila; 12.12 2018 odeslal KK Návrh na zahájení sporného řízení z veřejnoprávní smlouvy na peněžité plnění ve výši 1.779.352,04 Kč na základě usnesení č. RK 1227/11/18 ze dne 5.11.2018, která svým rozhodnutím schválila podání sporu z veřejnoprávní smlouvy; dne 3.1.2019 doručen PV č. 1/2019 č. j. MF-30451/2018/1203-4 ze dne 2.1.2019 z MF - správní poplatek na zahájení sporného řízení ve výši 88.968,00 Kč uhrazen dne 7.1.2019; Dne 10.1.2019 Dopis č. j. MF-30451/2018/1203-8 ze dne 9.1.2019  informace o stanovení oprávněných úředních osob k provádění úkonů ve sporném řízení, dne 12.2.2019 doručeno vyjádření odpůrkyně č.j. RRSZ771/2019 ze dne 6.2.2019; dne 23.1.2020 odesláno Doplnění Návrhu č. j. KK/30/HK/20 ze dne 23.1.2020 - žádost o nárok na náhradu nákladů řízení vč. úroku z prodlení, 1.4.2020 doručena Výzva k doplnění podání č.j. MF-30451/2018/1203-16 ze dne 31.3.2020, dne 6.4.2020 odesláno Upřesnění návrhu na změnu č.j.KK/114/HK/20 ze dne 3.4.2020; dne 13.5.2020 a 14.5.2020 doručeno vyjádření odpůrce k návrhu č.j. RRSZ 1407/2020 ze dne 27.4.2020; dne 18.5.2020 odeslána MF Replika č.j. KK/177/HK/20 ze dne 15.5.2020; dne 20.5.2020 doručeno Usnesení MF č.j. MF-30451/2018/1203-22 ze dne 20.5.2020 připuštěna změna návrhu; dne 2.6.2020 obdržel KK od MF dopis č.j. MF-15899/2020/1203-2 ze dne 1.6.2020 obsahující Rozklad odpůrce proti Usnesení MF vyhotovený RRSZ ze dne 28.5.2020, dne 8.6.2020 odesláno Vyjádření k rozkladu č.j. KK/201/HK/20 ze dne 8.6.2020, dne 17.6.2020 obdržel KK Usnesení MF č.j. MF-30451/2018/1203-27 ze dne 16.6.2020 s tím, že řízení o sporu se přerušuje do nabytí právní moci rozhodnutí ministrině o rozkladu
</t>
    </r>
    <r>
      <rPr>
        <b/>
        <sz val="11"/>
        <rFont val="Calibri"/>
        <family val="2"/>
        <charset val="238"/>
        <scheme val="minor"/>
      </rPr>
      <t>OČEKÁVÁME ROZHODNUTÍ VE  SPORU Z VEŘEJNOPRÁVNÍ SMLOUVY PRO PENĚŽITÉ PLNĚNÍ</t>
    </r>
  </si>
  <si>
    <r>
      <t xml:space="preserve">CRR kontrola předložené dokumentace k veřejné zakázce s názvem „Dodávka výukových modelů pro simulace odborných zdravotnických zásahů", dne 3.7.2019 obdržela ZZS (dne 2.8.2017 příkazní smlouva s KK) Stanovisko k zakázce ze dne 3.7.2019 zjištění vysoké závažnosti finanční oprava ve výši až 25 %, KK podal dne 10.7.2019 Námitky č. j. KK/165/JV/19 ze dne 10.7.2019, dne 27.9.2019 obdržela ZZS Informaci o nevyplacení části dotace - nezpůsobilé výdaje v celkové výši 209.694,40 Kč (90% podíl SF ERDF a SR činí 188.724,96 Kč) finanční oprava ve výši 5 % z částky poskytnuté podpory na veřejnou zakázku (tj. z 4.193.888,00 Kč), dne 14.10.2019 podány Námitky v aplikaci MS2014+ ZZS č. j. KK/239/JV/19 ze dne 11.10.2019, dne 18.10.2019 námitky postoupeny poskytovateli dotace k vyřízení; dne 17.1.2019 obdržel KK Rozhodnutí ministryně pro místní rozvoj č.j. MMR-57320/2019-26 ze dne 13.1.2020 - opatření poskytovatele dotace o vyplacení části dotace oprávněné, námitky příjemce nedůvodné; dne 23.1.2020 Žádost o vyhotovení právního posouzení odpovědnosti za škodu č. j. KK/176/FI/20 ze dne 23.1.2020 - předáno OLP k právnímu posouzení, Posouzení odpovědnosti OLP ze dne 21.4.2020 se závěrem odpovědnosti externího administrátora ZZS, následně bude řešeno jako škodní případ; dne 7.5.2020 odeslána výzva k vyhotovení protokolu o škodě odboru zdravotnictví, dne 28.5.2020 vyhotoven Protokol o škodě, dne 17.6.2020 se uskutečnilo jednání škodní komise - doporučení škodu vymáhat po ZZS
</t>
    </r>
    <r>
      <rPr>
        <b/>
        <sz val="11"/>
        <rFont val="Calibri"/>
        <family val="2"/>
        <charset val="238"/>
        <scheme val="minor"/>
      </rPr>
      <t>KONEČNÝ STAV</t>
    </r>
  </si>
  <si>
    <r>
      <t xml:space="preserve">6.2.2014 ukončena veřejnosprávní kontrola - rozhodnutím o námitkách prominuto 75 %; 1.7.2016 - MPSV potvrzení nesrovnalosti; 28.7.2016 MV předalo podnět na ÚOHS a FÚ; 8.8.2016 ÚOHS žádost o předložení smlouvy; 10.8.2016 odeslána smlouva na ÚOHS; 18.8.2016 sdělení ÚOHS, že se podnětem nebude zabývat; 1.9.2016 FÚ Protokol o ústním jednání, dodat podklady do 23.9.2016; dne 22.9.2016 předány doklady na FÚ; 24.3.2017 z FÚ Protokol o ústním jednání, vyjádření k Protokolu dne 10.4.2017; dne 5.6.2017 Zpráva o daňové kontrole a dne 6.6.2017 doručen PV na odvod, odvolání odesláno dne 29.6.2017; dne 4.9.2017 postoupení odvolání na Odvolací fin.řed.; dne 20.7.2018 doručeno rozhodnutí OFŘ snížení ve výši 201.662,00 Kč, odvod KK uhradil dne 27.7.2018; RKK usnesením č. RK 895/08/18 z 6.8.2018 schválila nepodání správní žaloby, dne 4.9.2018 KK odeslal žádost o prominutí odvodu za porušení rozpočtové kázně a nevyměřeného penále. Dne 6.9.2018 byl KK doručen platební výměr na penále za prodlení s odvodem za porušení rozpočtové kázně ve výši 201.662,00 Kč, který KK uhradil dne 10. 9. 2018. Dne 3.3.2020 vyhotovilo OLP právní posouzení odpovědnosti externího administrátora s tím že je odpovědná společnost CPS consulting, s.r.o. avšak nárok na náhradu škody nebude možné vymáhat z důvodu prohlášení konkursu společnosti. Dne 15.4.2020 doručeno Rozhodnutí o prominutí daně č.j.22806/20/7700-40470-05620 ze dne 15.4.2020 penále částečně prominuto o 132.232,00 Kč. dne 7.5.2020 odeslána výzva k vyhotovení protokolu o škodě odboru kanceláře ředitelky; dne 15.5.2020 odeslána FÚ Žádost o vrácení vratitelného přeplatku č.j. KK/176/HK/20 ze dne 15.5.2020. Dne 25.5.2020 obdržel KK vrácené finanční prostředy ve výši 132.232,00 Kč na bankovní účet. Dne 1.6.2020 vyhotovil odbor kanceláře ředitelky Protokol o škodě, dne 11.6.2020 jednala škodní komise a doporučila škodu nevymáhat z důvodu zániku externího administrátora CPS consulting, s.r.o.
</t>
    </r>
    <r>
      <rPr>
        <b/>
        <sz val="11"/>
        <rFont val="Calibri"/>
        <family val="2"/>
        <charset val="238"/>
        <scheme val="minor"/>
      </rPr>
      <t>KONEČNÝ STAV</t>
    </r>
  </si>
  <si>
    <r>
      <t xml:space="preserve">6.9.2018 doručen PV na penále za prodlení s odvodem; dne 10.9.2018 PV na penále uhrazen. Dne 15.4.2020 doručeno Rozhodnutí o prominutí daně č.j.22806/20/7700-40470-05620 ze dne 15.4.2020 penále částečně prominuto o 132.232,00 Kč.Dne 25.5.2020 obdržel KK vrácené finanční prostředy ve výši 132.232,00 Kč na bankovní účet
</t>
    </r>
    <r>
      <rPr>
        <b/>
        <sz val="11"/>
        <rFont val="Calibri"/>
        <family val="2"/>
        <charset val="238"/>
        <scheme val="minor"/>
      </rPr>
      <t>KONEČNÝ STAV</t>
    </r>
  </si>
  <si>
    <r>
      <t xml:space="preserve">22.1.2013 ukončena veřejnosprávní kontrola - námitky zamítnuty; 24.3.2015  Karlovarskému kraji doručeno na vědomí oznámení z MPSV na MV k podání podnětu na FÚ a ÚOHS. V oznámení byla upřesněna hodnota veřejné zakázky (3.839.600,00 Kč, proplacená dotace je ve výši 3.263.660,00 Kč) a nesrovnalost ve výši 100 %  z hodnoty veřejné zakázky  byla změněna na  25%. Očekávaný postih z částky dotace je nyní ve výši 815.915,00 Kč; 7.5.2015 zahájeno daňové řízení; 12.5.2015 předána dokumentace na FÚ; 17.12.2015 Protokol o ústním jednání (daňové řízení); 27.1.2016 KK odeslal na FÚ KK vyjádření k Protokolu o ústním jednání; 30.3.2016 Zpráva o daňové kontrole - 30% odvod za porušení rozpočt.kázně; 31.3.2016 doručen PV č.j. 280079/16/2400-31471-402240 na odvod za PRK; KK dne 29.4.2016 podal odvolání; schv.usn.č.RK 406/04/16, č. ZK 229/06/16; 21.7.2016 postoupení odvolání Odvolacímu fin.ředitelství v Brně; 7.10.2016 odeslána na FÚ žádost o prominutí odvodu a dosud nevym.penále; 8.11.2016 FÚ vyrozumění o postoupení na Gener.fin.řed. 5.1.2017 Odvolací fin.řed. prodloužena lhůta do 30.3.2017; 31.3.2017 Rozhodnutí o odvolání - zamítnuto, PV na odvod ve výši 979.098,00 Kč uhrazen dne 11.4.2017; správní žaloba podána dne 31.5.2017; 21.4.2017 z FÚ platební výměr na penále ve výši 979.098,00 Kč, uhrazen dne 26.4.2017; 14.3.2019 doručen Rozsudek č.j. 30Af25/2017-149 ze dne 31.1.2019 o zamítnutí žaloby. Dne 21.5.2020 doručeno Rozhodnutí o prominutí daně č.j.89758/19/7700-40470-101251 ze dne 21.5.2020 odvod částečně prominut o 163.183,00 Kč a penále částečně prominuto o 804.277,00 Kč, dne 26.5.2020 byla odeslána výzva k vyhotovení protokolu o škodě odboru kanceláře ředitelky, dne 12.6.2020 byla odeslána FÚ Žádost o vrácení vratitelného přeplatku č.j.KK/207/HK/20 ze dne 12.6.2020, Protokol o škodě vyhotoven dne 19.6.2020, jednání škodní komise dne 2.7.2020
</t>
    </r>
    <r>
      <rPr>
        <b/>
        <sz val="11"/>
        <rFont val="Calibri"/>
        <family val="2"/>
        <charset val="238"/>
        <scheme val="minor"/>
      </rPr>
      <t>KONEČNÝ STAV</t>
    </r>
  </si>
  <si>
    <r>
      <t xml:space="preserve">Zpráva z auditu operace č. 85 z 6.4.2012 (Deloitte); Závěrečná zpráva OLAF z 11.1.2013; 19.9.2014 bylo zahájeno daňové řízení; 2.6.2016 Oznámení o zahájení kontroly z ÚRR; 22.7.2016 sdělení z ÚRR, že bude použita fin.oprava ve výši 100% způsobilých výdajů; 25.8.2016 PV od ÚRR ve výši 62.039.804,60 Kč (100% odvod z částky 63.267.368 Kč ponížený o PV ve výši 1.225.412 Kč a výzvu ve výši 2.151,22 Kč), proto uhrazený PV a výzva zařazeny do této buňky; odvolání podal na ÚRR KK dne 26.9.2016; 15.11.2016 odeslána na ÚRR žádost o prominutí odvodu a dosud nevym.penále, dne 17.6.2020 obdržel KK Informaci o úředních osobách MF č.j. MF-3527/2017/1203-2 ze dne 17.6.2020, dne 1.7.2020 obdržel KK Rozhodnutí MF č.j. MF-3527/2017/1203-4 ze dne 30.6.2020 kterým PV č. 13/2016 ve výši 62.039.804,60 Kč zrušilo a řízení zastavilo.
</t>
    </r>
    <r>
      <rPr>
        <b/>
        <sz val="11"/>
        <rFont val="Calibri"/>
        <family val="2"/>
        <charset val="238"/>
        <scheme val="minor"/>
      </rPr>
      <t>KONEČNÝ STAV - POSTIH ZRUŠEN</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</si>
</sst>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_ ;[Red]\-#,##0.00\ "/>
  </numFmts>
  <fonts count="81"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b/>
      <sz val="11"/>
      <color theme="1"/>
      <name val="Calibri"/>
      <family val="2"/>
      <charset val="238"/>
      <scheme val="minor"/>
    </font>
    <font>
      <sz val="10"/>
      <name val="Arial CE"/>
      <charset val="238"/>
    </font>
    <font>
      <sz val="10"/>
      <name val="Arial"/>
      <family val="2"/>
      <charset val="238"/>
    </font>
    <font>
      <sz val="11"/>
      <color indexed="8"/>
      <name val="Calibri"/>
      <family val="2"/>
    </font>
    <font>
      <sz val="11"/>
      <name val="Calibri"/>
      <family val="2"/>
      <scheme val="minor"/>
    </font>
    <font>
      <b/>
      <sz val="16"/>
      <color theme="1"/>
      <name val="Calibri"/>
      <family val="2"/>
      <charset val="238"/>
      <scheme val="minor"/>
    </font>
    <font>
      <sz val="11"/>
      <name val="Calibri"/>
      <family val="2"/>
      <charset val="238"/>
      <scheme val="minor"/>
    </font>
    <font>
      <b/>
      <sz val="11"/>
      <color indexed="8"/>
      <name val="Calibri"/>
      <family val="2"/>
      <charset val="238"/>
    </font>
    <font>
      <sz val="11"/>
      <color indexed="8"/>
      <name val="Calibri"/>
      <family val="2"/>
      <charset val="238"/>
    </font>
    <font>
      <sz val="11"/>
      <color rgb="FFFF0000"/>
      <name val="Calibri"/>
      <family val="2"/>
      <charset val="238"/>
      <scheme val="minor"/>
    </font>
    <font>
      <sz val="11"/>
      <color rgb="FF00B050"/>
      <name val="Calibri"/>
      <family val="2"/>
      <charset val="238"/>
      <scheme val="minor"/>
    </font>
    <font>
      <b/>
      <sz val="11"/>
      <name val="Calibri"/>
      <family val="2"/>
      <charset val="238"/>
      <scheme val="minor"/>
    </font>
    <font>
      <b/>
      <i/>
      <sz val="11"/>
      <color theme="1"/>
      <name val="Calibri"/>
      <family val="2"/>
      <charset val="238"/>
      <scheme val="minor"/>
    </font>
    <font>
      <i/>
      <sz val="11"/>
      <color theme="1"/>
      <name val="Calibri"/>
      <family val="2"/>
      <charset val="238"/>
      <scheme val="minor"/>
    </font>
    <font>
      <sz val="11"/>
      <color rgb="FF0070C0"/>
      <name val="Calibri"/>
      <family val="2"/>
      <charset val="238"/>
      <scheme val="minor"/>
    </font>
    <font>
      <b/>
      <sz val="11"/>
      <color rgb="FFFF0000"/>
      <name val="Calibri"/>
      <family val="2"/>
      <charset val="238"/>
      <scheme val="minor"/>
    </font>
    <font>
      <b/>
      <sz val="22"/>
      <color theme="1"/>
      <name val="Calibri"/>
      <family val="2"/>
      <charset val="238"/>
    </font>
    <font>
      <b/>
      <sz val="22"/>
      <color theme="1"/>
      <name val="Calibri"/>
      <family val="2"/>
      <charset val="238"/>
      <scheme val="minor"/>
    </font>
    <font>
      <b/>
      <sz val="22"/>
      <name val="Calibri"/>
      <family val="2"/>
      <charset val="238"/>
      <scheme val="minor"/>
    </font>
    <font>
      <b/>
      <sz val="14"/>
      <color theme="1"/>
      <name val="Calibri"/>
      <family val="2"/>
      <charset val="238"/>
      <scheme val="minor"/>
    </font>
    <font>
      <b/>
      <i/>
      <sz val="10"/>
      <color theme="1"/>
      <name val="Calibri"/>
      <family val="2"/>
      <charset val="238"/>
      <scheme val="minor"/>
    </font>
    <font>
      <b/>
      <i/>
      <sz val="11"/>
      <name val="Calibri"/>
      <family val="2"/>
      <charset val="238"/>
      <scheme val="minor"/>
    </font>
    <font>
      <i/>
      <sz val="10"/>
      <color theme="1"/>
      <name val="Calibri"/>
      <family val="2"/>
      <charset val="238"/>
      <scheme val="minor"/>
    </font>
    <font>
      <i/>
      <sz val="10"/>
      <name val="Calibri"/>
      <family val="2"/>
      <charset val="238"/>
      <scheme val="minor"/>
    </font>
    <font>
      <sz val="11"/>
      <color rgb="FF00B050"/>
      <name val="Calibri"/>
      <family val="2"/>
      <charset val="238"/>
    </font>
    <font>
      <sz val="11"/>
      <name val="Calibri"/>
      <family val="2"/>
      <charset val="238"/>
    </font>
    <font>
      <sz val="11"/>
      <color rgb="FF7030A0"/>
      <name val="Calibri"/>
      <family val="2"/>
      <charset val="238"/>
    </font>
    <font>
      <sz val="11"/>
      <color rgb="FF0070C0"/>
      <name val="Calibri"/>
      <family val="2"/>
      <charset val="238"/>
    </font>
    <font>
      <b/>
      <sz val="11"/>
      <name val="Calibri"/>
      <family val="2"/>
      <charset val="238"/>
    </font>
    <font>
      <sz val="11"/>
      <color rgb="FF7030A0"/>
      <name val="Calibri"/>
      <family val="2"/>
      <charset val="238"/>
      <scheme val="minor"/>
    </font>
    <font>
      <b/>
      <sz val="11"/>
      <color rgb="FF002060"/>
      <name val="Calibri"/>
      <family val="2"/>
      <charset val="238"/>
      <scheme val="minor"/>
    </font>
    <font>
      <b/>
      <sz val="11"/>
      <color rgb="FF00B050"/>
      <name val="Calibri"/>
      <family val="2"/>
      <charset val="238"/>
      <scheme val="minor"/>
    </font>
    <font>
      <b/>
      <sz val="11"/>
      <color rgb="FF0070C0"/>
      <name val="Calibri"/>
      <family val="2"/>
      <charset val="238"/>
      <scheme val="minor"/>
    </font>
    <font>
      <b/>
      <sz val="11"/>
      <color indexed="36"/>
      <name val="Calibri"/>
      <family val="2"/>
      <charset val="238"/>
    </font>
    <font>
      <b/>
      <sz val="11"/>
      <color indexed="10"/>
      <name val="Calibri"/>
      <family val="2"/>
      <charset val="238"/>
    </font>
    <font>
      <b/>
      <sz val="11"/>
      <color rgb="FF7030A0"/>
      <name val="Calibri"/>
      <family val="2"/>
      <charset val="238"/>
      <scheme val="minor"/>
    </font>
    <font>
      <sz val="11"/>
      <color rgb="FFFF0000"/>
      <name val="Calibri"/>
      <family val="2"/>
      <scheme val="minor"/>
    </font>
    <font>
      <b/>
      <sz val="20"/>
      <color theme="1"/>
      <name val="Calibri"/>
      <family val="2"/>
      <charset val="238"/>
      <scheme val="minor"/>
    </font>
    <font>
      <sz val="10"/>
      <color theme="1"/>
      <name val="Calibri"/>
      <family val="2"/>
      <charset val="238"/>
      <scheme val="minor"/>
    </font>
    <font>
      <sz val="11"/>
      <color rgb="FF00B050"/>
      <name val="Calibri"/>
      <family val="2"/>
      <scheme val="minor"/>
    </font>
    <font>
      <b/>
      <sz val="18"/>
      <color theme="1"/>
      <name val="Calibri"/>
      <family val="2"/>
      <charset val="238"/>
      <scheme val="minor"/>
    </font>
    <font>
      <b/>
      <sz val="18"/>
      <name val="Calibri"/>
      <family val="2"/>
      <charset val="238"/>
      <scheme val="minor"/>
    </font>
    <font>
      <b/>
      <sz val="11"/>
      <color theme="1"/>
      <name val="Calibri"/>
      <family val="2"/>
      <scheme val="minor"/>
    </font>
    <font>
      <sz val="12"/>
      <color theme="1"/>
      <name val="Calibri"/>
      <family val="2"/>
      <scheme val="minor"/>
    </font>
    <font>
      <b/>
      <i/>
      <sz val="12"/>
      <color theme="1"/>
      <name val="Calibri"/>
      <family val="2"/>
      <charset val="238"/>
      <scheme val="minor"/>
    </font>
    <font>
      <i/>
      <sz val="12"/>
      <name val="Calibri"/>
      <family val="2"/>
      <charset val="238"/>
      <scheme val="minor"/>
    </font>
    <font>
      <b/>
      <sz val="12"/>
      <color theme="1"/>
      <name val="Calibri"/>
      <family val="2"/>
      <charset val="238"/>
      <scheme val="minor"/>
    </font>
    <font>
      <sz val="12"/>
      <color theme="1"/>
      <name val="Calibri"/>
      <family val="2"/>
      <charset val="238"/>
      <scheme val="minor"/>
    </font>
    <font>
      <b/>
      <sz val="12"/>
      <name val="Calibri"/>
      <family val="2"/>
      <charset val="238"/>
      <scheme val="minor"/>
    </font>
    <font>
      <b/>
      <sz val="10"/>
      <color theme="1"/>
      <name val="Calibri"/>
      <family val="2"/>
      <charset val="238"/>
      <scheme val="minor"/>
    </font>
    <font>
      <b/>
      <sz val="12"/>
      <color theme="1"/>
      <name val="Calibri"/>
      <family val="2"/>
      <scheme val="minor"/>
    </font>
    <font>
      <b/>
      <sz val="12"/>
      <color rgb="FF00B050"/>
      <name val="Calibri"/>
      <family val="2"/>
      <charset val="238"/>
      <scheme val="minor"/>
    </font>
    <font>
      <b/>
      <sz val="12"/>
      <color rgb="FF0070C0"/>
      <name val="Calibri"/>
      <family val="2"/>
      <charset val="238"/>
      <scheme val="minor"/>
    </font>
    <font>
      <b/>
      <sz val="12"/>
      <color rgb="FF7030A0"/>
      <name val="Calibri"/>
      <family val="2"/>
      <charset val="238"/>
      <scheme val="minor"/>
    </font>
    <font>
      <sz val="12"/>
      <color rgb="FF0070C0"/>
      <name val="Calibri"/>
      <family val="2"/>
      <charset val="238"/>
      <scheme val="minor"/>
    </font>
    <font>
      <sz val="12"/>
      <color rgb="FF00B050"/>
      <name val="Calibri"/>
      <family val="2"/>
      <charset val="238"/>
      <scheme val="minor"/>
    </font>
    <font>
      <sz val="12"/>
      <color rgb="FF7030A0"/>
      <name val="Calibri"/>
      <family val="2"/>
      <charset val="238"/>
      <scheme val="minor"/>
    </font>
    <font>
      <sz val="14"/>
      <color theme="1"/>
      <name val="Calibri"/>
      <family val="2"/>
      <scheme val="minor"/>
    </font>
    <font>
      <b/>
      <sz val="18"/>
      <color theme="1"/>
      <name val="Calibri"/>
      <family val="2"/>
      <charset val="238"/>
    </font>
    <font>
      <b/>
      <sz val="18"/>
      <name val="Calibri"/>
      <family val="2"/>
      <charset val="238"/>
    </font>
    <font>
      <b/>
      <sz val="18"/>
      <color indexed="8"/>
      <name val="Calibri"/>
      <family val="2"/>
      <charset val="238"/>
    </font>
  </fonts>
  <fills count="9">
    <fill>
      <patternFill patternType="none"/>
    </fill>
    <fill>
      <patternFill patternType="gray125"/>
    </fill>
    <fill>
      <patternFill patternType="solid">
        <fgColor theme="0"/>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0" tint="-0.249977111117893"/>
        <bgColor indexed="64"/>
      </patternFill>
    </fill>
  </fills>
  <borders count="7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bottom style="thin">
        <color indexed="64"/>
      </bottom>
      <diagonal/>
    </border>
    <border>
      <left/>
      <right/>
      <top/>
      <bottom style="medium">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right style="medium">
        <color indexed="64"/>
      </right>
      <top style="thin">
        <color indexed="64"/>
      </top>
      <bottom style="medium">
        <color indexed="64"/>
      </bottom>
      <diagonal/>
    </border>
    <border>
      <left style="thin">
        <color indexed="64"/>
      </left>
      <right/>
      <top/>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medium">
        <color indexed="64"/>
      </right>
      <top/>
      <bottom/>
      <diagonal/>
    </border>
    <border>
      <left/>
      <right style="medium">
        <color indexed="64"/>
      </right>
      <top style="thin">
        <color indexed="64"/>
      </top>
      <bottom/>
      <diagonal/>
    </border>
    <border>
      <left style="medium">
        <color indexed="64"/>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diagonal/>
    </border>
    <border>
      <left style="thin">
        <color indexed="64"/>
      </left>
      <right style="medium">
        <color indexed="64"/>
      </right>
      <top style="medium">
        <color indexed="64"/>
      </top>
      <bottom style="medium">
        <color indexed="64"/>
      </bottom>
      <diagonal/>
    </border>
    <border>
      <left/>
      <right style="thin">
        <color indexed="64"/>
      </right>
      <top/>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diagonal/>
    </border>
    <border>
      <left style="thin">
        <color indexed="64"/>
      </left>
      <right style="thin">
        <color indexed="64"/>
      </right>
      <top style="medium">
        <color indexed="64"/>
      </top>
      <bottom style="medium">
        <color indexed="64"/>
      </bottom>
      <diagonal/>
    </border>
    <border>
      <left style="medium">
        <color rgb="FFFF0000"/>
      </left>
      <right style="medium">
        <color rgb="FFFF0000"/>
      </right>
      <top style="medium">
        <color rgb="FFFF0000"/>
      </top>
      <bottom style="medium">
        <color rgb="FFFF0000"/>
      </bottom>
      <diagonal/>
    </border>
    <border>
      <left style="medium">
        <color rgb="FFFF0000"/>
      </left>
      <right style="medium">
        <color rgb="FFFF0000"/>
      </right>
      <top style="medium">
        <color rgb="FFFF0000"/>
      </top>
      <bottom/>
      <diagonal/>
    </border>
    <border>
      <left style="medium">
        <color rgb="FFFF0000"/>
      </left>
      <right style="medium">
        <color rgb="FFFF0000"/>
      </right>
      <top/>
      <bottom style="medium">
        <color rgb="FFFF0000"/>
      </bottom>
      <diagonal/>
    </border>
  </borders>
  <cellStyleXfs count="12">
    <xf numFmtId="0" fontId="0" fillId="0" borderId="0"/>
    <xf numFmtId="0" fontId="21" fillId="0" borderId="0"/>
    <xf numFmtId="0" fontId="19" fillId="0" borderId="0"/>
    <xf numFmtId="0" fontId="22" fillId="0" borderId="0"/>
    <xf numFmtId="0" fontId="23" fillId="0" borderId="0"/>
    <xf numFmtId="0" fontId="18" fillId="0" borderId="0"/>
    <xf numFmtId="0" fontId="17" fillId="0" borderId="0"/>
    <xf numFmtId="0" fontId="16" fillId="0" borderId="0"/>
    <xf numFmtId="0" fontId="15" fillId="0" borderId="0"/>
    <xf numFmtId="0" fontId="14" fillId="0" borderId="0"/>
    <xf numFmtId="0" fontId="14" fillId="0" borderId="0"/>
    <xf numFmtId="0" fontId="14" fillId="0" borderId="0"/>
  </cellStyleXfs>
  <cellXfs count="773">
    <xf numFmtId="0" fontId="0" fillId="0" borderId="0" xfId="0"/>
    <xf numFmtId="0" fontId="26" fillId="0" borderId="27" xfId="0" applyFont="1" applyFill="1" applyBorder="1" applyAlignment="1">
      <alignment vertical="center" wrapText="1"/>
    </xf>
    <xf numFmtId="0" fontId="26" fillId="0" borderId="3" xfId="0" applyFont="1" applyFill="1" applyBorder="1" applyAlignment="1">
      <alignment vertical="center" wrapText="1"/>
    </xf>
    <xf numFmtId="0" fontId="26" fillId="0" borderId="9" xfId="0" applyFont="1" applyFill="1" applyBorder="1" applyAlignment="1">
      <alignment vertical="center" wrapText="1"/>
    </xf>
    <xf numFmtId="0" fontId="26" fillId="0" borderId="1" xfId="0" applyFont="1" applyFill="1" applyBorder="1" applyAlignment="1">
      <alignment vertical="center" wrapText="1"/>
    </xf>
    <xf numFmtId="0" fontId="36" fillId="0" borderId="0" xfId="0" applyFont="1" applyFill="1" applyBorder="1" applyAlignment="1"/>
    <xf numFmtId="0" fontId="37" fillId="0" borderId="0" xfId="0" applyFont="1" applyFill="1" applyBorder="1" applyAlignment="1">
      <alignment horizontal="left"/>
    </xf>
    <xf numFmtId="0" fontId="37" fillId="0" borderId="0" xfId="0" applyFont="1" applyFill="1" applyBorder="1" applyAlignment="1">
      <alignment horizontal="right"/>
    </xf>
    <xf numFmtId="0" fontId="38" fillId="0" borderId="0" xfId="0" applyFont="1" applyFill="1" applyBorder="1" applyAlignment="1">
      <alignment horizontal="left"/>
    </xf>
    <xf numFmtId="0" fontId="37" fillId="0" borderId="0" xfId="0" applyFont="1" applyFill="1" applyBorder="1" applyAlignment="1"/>
    <xf numFmtId="0" fontId="39" fillId="0" borderId="0" xfId="0" applyFont="1" applyAlignment="1">
      <alignment horizontal="right"/>
    </xf>
    <xf numFmtId="0" fontId="32" fillId="3" borderId="40" xfId="0" applyFont="1" applyFill="1" applyBorder="1" applyAlignment="1">
      <alignment horizontal="left" vertical="center" wrapText="1"/>
    </xf>
    <xf numFmtId="0" fontId="33" fillId="3" borderId="14" xfId="0" applyFont="1" applyFill="1" applyBorder="1" applyAlignment="1">
      <alignment horizontal="left" vertical="center" wrapText="1"/>
    </xf>
    <xf numFmtId="0" fontId="33" fillId="3" borderId="41" xfId="0" applyFont="1" applyFill="1" applyBorder="1" applyAlignment="1">
      <alignment horizontal="left" vertical="center" wrapText="1"/>
    </xf>
    <xf numFmtId="0" fontId="42" fillId="3" borderId="16" xfId="0" applyFont="1" applyFill="1" applyBorder="1" applyAlignment="1">
      <alignment horizontal="center" vertical="center" wrapText="1"/>
    </xf>
    <xf numFmtId="0" fontId="42" fillId="3" borderId="7" xfId="0" applyFont="1" applyFill="1" applyBorder="1" applyAlignment="1">
      <alignment horizontal="center" vertical="center" wrapText="1"/>
    </xf>
    <xf numFmtId="0" fontId="43" fillId="3" borderId="7" xfId="0" applyFont="1" applyFill="1" applyBorder="1" applyAlignment="1">
      <alignment horizontal="center" vertical="center" wrapText="1"/>
    </xf>
    <xf numFmtId="0" fontId="42" fillId="3" borderId="8" xfId="0" applyFont="1" applyFill="1" applyBorder="1" applyAlignment="1">
      <alignment horizontal="center" vertical="center" wrapText="1"/>
    </xf>
    <xf numFmtId="0" fontId="42" fillId="3" borderId="28" xfId="0" applyFont="1" applyFill="1" applyBorder="1" applyAlignment="1">
      <alignment horizontal="center" vertical="center" wrapText="1"/>
    </xf>
    <xf numFmtId="0" fontId="42" fillId="3" borderId="43" xfId="0" applyFont="1" applyFill="1" applyBorder="1" applyAlignment="1">
      <alignment horizontal="center" vertical="center" wrapText="1"/>
    </xf>
    <xf numFmtId="0" fontId="42" fillId="3" borderId="29" xfId="0" applyFont="1" applyFill="1" applyBorder="1" applyAlignment="1">
      <alignment horizontal="center" vertical="center" wrapText="1"/>
    </xf>
    <xf numFmtId="0" fontId="42" fillId="3" borderId="13" xfId="0" applyFont="1" applyFill="1" applyBorder="1" applyAlignment="1">
      <alignment horizontal="center" vertical="center" wrapText="1"/>
    </xf>
    <xf numFmtId="4" fontId="44" fillId="0" borderId="44" xfId="0" applyNumberFormat="1" applyFont="1" applyFill="1" applyBorder="1" applyAlignment="1">
      <alignment horizontal="right" vertical="center" wrapText="1"/>
    </xf>
    <xf numFmtId="4" fontId="0" fillId="0" borderId="0" xfId="0" applyNumberFormat="1"/>
    <xf numFmtId="4" fontId="46" fillId="0" borderId="19" xfId="0" applyNumberFormat="1" applyFont="1" applyFill="1" applyBorder="1" applyAlignment="1">
      <alignment horizontal="right" vertical="center" wrapText="1"/>
    </xf>
    <xf numFmtId="4" fontId="47" fillId="0" borderId="15" xfId="0" applyNumberFormat="1" applyFont="1" applyFill="1" applyBorder="1" applyAlignment="1">
      <alignment horizontal="right" vertical="top" wrapText="1"/>
    </xf>
    <xf numFmtId="0" fontId="26" fillId="0" borderId="2" xfId="0" applyFont="1" applyFill="1" applyBorder="1" applyAlignment="1">
      <alignment horizontal="left" vertical="center" wrapText="1"/>
    </xf>
    <xf numFmtId="4" fontId="26" fillId="0" borderId="14" xfId="0" applyNumberFormat="1" applyFont="1" applyFill="1" applyBorder="1" applyAlignment="1">
      <alignment horizontal="right" vertical="center"/>
    </xf>
    <xf numFmtId="4" fontId="44" fillId="0" borderId="14" xfId="0" applyNumberFormat="1" applyFont="1" applyFill="1" applyBorder="1" applyAlignment="1">
      <alignment horizontal="right" vertical="center" wrapText="1"/>
    </xf>
    <xf numFmtId="0" fontId="0" fillId="0" borderId="0" xfId="0" applyBorder="1"/>
    <xf numFmtId="4" fontId="44" fillId="0" borderId="19" xfId="0" applyNumberFormat="1" applyFont="1" applyFill="1" applyBorder="1" applyAlignment="1">
      <alignment horizontal="right" vertical="center" wrapText="1"/>
    </xf>
    <xf numFmtId="4" fontId="47" fillId="0" borderId="45" xfId="0" applyNumberFormat="1" applyFont="1" applyFill="1" applyBorder="1" applyAlignment="1">
      <alignment horizontal="right" vertical="top" wrapText="1"/>
    </xf>
    <xf numFmtId="4" fontId="30" fillId="0" borderId="19" xfId="0" applyNumberFormat="1" applyFont="1" applyFill="1" applyBorder="1" applyAlignment="1">
      <alignment vertical="center" wrapText="1"/>
    </xf>
    <xf numFmtId="4" fontId="29" fillId="0" borderId="19" xfId="0" applyNumberFormat="1" applyFont="1" applyFill="1" applyBorder="1" applyAlignment="1">
      <alignment horizontal="right" wrapText="1"/>
    </xf>
    <xf numFmtId="4" fontId="34" fillId="0" borderId="15" xfId="0" applyNumberFormat="1" applyFont="1" applyFill="1" applyBorder="1" applyAlignment="1">
      <alignment horizontal="right" vertical="top" wrapText="1"/>
    </xf>
    <xf numFmtId="4" fontId="30" fillId="0" borderId="15" xfId="0" applyNumberFormat="1" applyFont="1" applyFill="1" applyBorder="1" applyAlignment="1">
      <alignment horizontal="right" vertical="center" wrapText="1"/>
    </xf>
    <xf numFmtId="4" fontId="26" fillId="0" borderId="12" xfId="0" applyNumberFormat="1" applyFont="1" applyFill="1" applyBorder="1" applyAlignment="1">
      <alignment horizontal="right" vertical="center" wrapText="1"/>
    </xf>
    <xf numFmtId="4" fontId="49" fillId="0" borderId="14" xfId="0" applyNumberFormat="1" applyFont="1" applyFill="1" applyBorder="1" applyAlignment="1">
      <alignment horizontal="right" vertical="center" wrapText="1"/>
    </xf>
    <xf numFmtId="4" fontId="26" fillId="0" borderId="27" xfId="0" applyNumberFormat="1" applyFont="1" applyFill="1" applyBorder="1" applyAlignment="1">
      <alignment horizontal="right" vertical="center" wrapText="1"/>
    </xf>
    <xf numFmtId="4" fontId="30" fillId="0" borderId="14" xfId="0" applyNumberFormat="1" applyFont="1" applyFill="1" applyBorder="1" applyAlignment="1">
      <alignment horizontal="right" vertical="center" wrapText="1"/>
    </xf>
    <xf numFmtId="4" fontId="49" fillId="0" borderId="14" xfId="0" applyNumberFormat="1" applyFont="1" applyFill="1" applyBorder="1" applyAlignment="1">
      <alignment horizontal="right" vertical="center"/>
    </xf>
    <xf numFmtId="4" fontId="30" fillId="0" borderId="14" xfId="0" applyNumberFormat="1" applyFont="1" applyFill="1" applyBorder="1" applyAlignment="1">
      <alignment horizontal="right" vertical="center"/>
    </xf>
    <xf numFmtId="4" fontId="49" fillId="0" borderId="15" xfId="0" applyNumberFormat="1" applyFont="1" applyFill="1" applyBorder="1" applyAlignment="1">
      <alignment vertical="center"/>
    </xf>
    <xf numFmtId="4" fontId="26" fillId="0" borderId="27" xfId="0" applyNumberFormat="1" applyFont="1" applyFill="1" applyBorder="1" applyAlignment="1">
      <alignment vertical="center"/>
    </xf>
    <xf numFmtId="4" fontId="26" fillId="0" borderId="17" xfId="0" applyNumberFormat="1" applyFont="1" applyFill="1" applyBorder="1" applyAlignment="1">
      <alignment horizontal="right" vertical="center" wrapText="1"/>
    </xf>
    <xf numFmtId="4" fontId="26" fillId="0" borderId="17" xfId="0" applyNumberFormat="1" applyFont="1" applyFill="1" applyBorder="1" applyAlignment="1">
      <alignment vertical="center"/>
    </xf>
    <xf numFmtId="4" fontId="30" fillId="0" borderId="14" xfId="0" applyNumberFormat="1" applyFont="1" applyFill="1" applyBorder="1" applyAlignment="1">
      <alignment vertical="center"/>
    </xf>
    <xf numFmtId="0" fontId="28" fillId="0" borderId="27" xfId="0" applyFont="1" applyFill="1" applyBorder="1" applyAlignment="1">
      <alignment vertical="center" wrapText="1"/>
    </xf>
    <xf numFmtId="4" fontId="26" fillId="0" borderId="47" xfId="0" applyNumberFormat="1" applyFont="1" applyFill="1" applyBorder="1" applyAlignment="1">
      <alignment vertical="center"/>
    </xf>
    <xf numFmtId="4" fontId="49" fillId="0" borderId="15" xfId="0" applyNumberFormat="1" applyFont="1" applyFill="1" applyBorder="1" applyAlignment="1">
      <alignment horizontal="right" vertical="center" wrapText="1"/>
    </xf>
    <xf numFmtId="4" fontId="0" fillId="0" borderId="0" xfId="0" applyNumberFormat="1" applyBorder="1" applyAlignment="1">
      <alignment vertical="center"/>
    </xf>
    <xf numFmtId="0" fontId="20" fillId="0" borderId="53" xfId="0" applyFont="1" applyBorder="1" applyAlignment="1">
      <alignment horizontal="center" vertical="center"/>
    </xf>
    <xf numFmtId="0" fontId="50" fillId="0" borderId="37" xfId="0" applyFont="1" applyFill="1" applyBorder="1" applyAlignment="1">
      <alignment horizontal="right" vertical="center" wrapText="1"/>
    </xf>
    <xf numFmtId="4" fontId="26" fillId="0" borderId="47" xfId="0" applyNumberFormat="1" applyFont="1" applyFill="1" applyBorder="1" applyAlignment="1">
      <alignment horizontal="center" vertical="center"/>
    </xf>
    <xf numFmtId="4" fontId="51" fillId="0" borderId="45" xfId="0" applyNumberFormat="1" applyFont="1" applyFill="1" applyBorder="1" applyAlignment="1">
      <alignment vertical="center"/>
    </xf>
    <xf numFmtId="4" fontId="26" fillId="0" borderId="0" xfId="0" applyNumberFormat="1" applyFont="1" applyFill="1" applyBorder="1" applyAlignment="1">
      <alignment horizontal="center" vertical="center" wrapText="1"/>
    </xf>
    <xf numFmtId="0" fontId="26" fillId="0" borderId="47" xfId="0" applyFont="1" applyFill="1" applyBorder="1" applyAlignment="1">
      <alignment horizontal="center" vertical="center"/>
    </xf>
    <xf numFmtId="0" fontId="20" fillId="0" borderId="52" xfId="0" applyFont="1" applyBorder="1" applyAlignment="1">
      <alignment horizontal="center" vertical="center"/>
    </xf>
    <xf numFmtId="0" fontId="50" fillId="0" borderId="11" xfId="0" applyFont="1" applyFill="1" applyBorder="1" applyAlignment="1">
      <alignment horizontal="right" vertical="center" wrapText="1"/>
    </xf>
    <xf numFmtId="4" fontId="26" fillId="0" borderId="27" xfId="0" applyNumberFormat="1" applyFont="1" applyFill="1" applyBorder="1" applyAlignment="1">
      <alignment horizontal="center" vertical="center"/>
    </xf>
    <xf numFmtId="4" fontId="52" fillId="0" borderId="11" xfId="0" applyNumberFormat="1" applyFont="1" applyFill="1" applyBorder="1" applyAlignment="1">
      <alignment horizontal="right" vertical="center"/>
    </xf>
    <xf numFmtId="4" fontId="26" fillId="0" borderId="23" xfId="0" applyNumberFormat="1" applyFont="1" applyFill="1" applyBorder="1" applyAlignment="1">
      <alignment horizontal="center" vertical="center" wrapText="1"/>
    </xf>
    <xf numFmtId="0" fontId="26" fillId="0" borderId="27" xfId="0" applyFont="1" applyFill="1" applyBorder="1" applyAlignment="1">
      <alignment horizontal="center" vertical="center"/>
    </xf>
    <xf numFmtId="0" fontId="20" fillId="0" borderId="25" xfId="0" applyFont="1" applyBorder="1" applyAlignment="1">
      <alignment horizontal="center" vertical="center"/>
    </xf>
    <xf numFmtId="0" fontId="20" fillId="0" borderId="10" xfId="0" applyFont="1" applyBorder="1" applyAlignment="1">
      <alignment horizontal="right" vertical="center" wrapText="1"/>
    </xf>
    <xf numFmtId="4" fontId="26" fillId="0" borderId="55" xfId="0" applyNumberFormat="1" applyFont="1" applyBorder="1" applyAlignment="1">
      <alignment horizontal="center" vertical="center"/>
    </xf>
    <xf numFmtId="4" fontId="55" fillId="0" borderId="22" xfId="0" applyNumberFormat="1" applyFont="1" applyBorder="1" applyAlignment="1">
      <alignment vertical="center"/>
    </xf>
    <xf numFmtId="4" fontId="20" fillId="0" borderId="10" xfId="0" applyNumberFormat="1" applyFont="1" applyBorder="1" applyAlignment="1">
      <alignment horizontal="right" vertical="center"/>
    </xf>
    <xf numFmtId="0" fontId="0" fillId="0" borderId="0" xfId="0" applyFont="1" applyAlignment="1">
      <alignment horizontal="center" vertical="center"/>
    </xf>
    <xf numFmtId="0" fontId="0" fillId="0" borderId="0" xfId="0" applyFill="1" applyAlignment="1">
      <alignment vertical="center"/>
    </xf>
    <xf numFmtId="0" fontId="0" fillId="0" borderId="0" xfId="0" applyFill="1" applyAlignment="1">
      <alignment horizontal="left" vertical="center"/>
    </xf>
    <xf numFmtId="0" fontId="0" fillId="0" borderId="0" xfId="0" applyAlignment="1">
      <alignment horizontal="left" vertical="center"/>
    </xf>
    <xf numFmtId="0" fontId="0" fillId="0" borderId="0" xfId="0" applyAlignment="1">
      <alignment horizontal="right" vertical="center"/>
    </xf>
    <xf numFmtId="0" fontId="26" fillId="0" borderId="0" xfId="0" applyFont="1" applyAlignment="1">
      <alignment horizontal="left" vertical="center"/>
    </xf>
    <xf numFmtId="0" fontId="0" fillId="0" borderId="0" xfId="0" applyAlignment="1">
      <alignment horizontal="center" vertical="center"/>
    </xf>
    <xf numFmtId="4" fontId="56" fillId="0" borderId="0" xfId="0" applyNumberFormat="1" applyFont="1" applyAlignment="1">
      <alignment horizontal="center" vertical="center"/>
    </xf>
    <xf numFmtId="4" fontId="0" fillId="0" borderId="0" xfId="0" applyNumberFormat="1" applyAlignment="1">
      <alignment vertical="center"/>
    </xf>
    <xf numFmtId="0" fontId="20" fillId="0" borderId="0" xfId="0" applyFont="1"/>
    <xf numFmtId="0" fontId="20" fillId="0" borderId="0" xfId="0" applyFont="1" applyFill="1"/>
    <xf numFmtId="0" fontId="0" fillId="0" borderId="0" xfId="0" applyFill="1" applyAlignment="1">
      <alignment horizontal="left"/>
    </xf>
    <xf numFmtId="0" fontId="0" fillId="0" borderId="0" xfId="0" applyAlignment="1">
      <alignment horizontal="left"/>
    </xf>
    <xf numFmtId="0" fontId="0" fillId="0" borderId="0" xfId="0" applyAlignment="1">
      <alignment horizontal="right"/>
    </xf>
    <xf numFmtId="0" fontId="26" fillId="0" borderId="0" xfId="0" applyFont="1" applyAlignment="1">
      <alignment horizontal="left"/>
    </xf>
    <xf numFmtId="0" fontId="20" fillId="6" borderId="0" xfId="0" applyFont="1" applyFill="1" applyAlignment="1">
      <alignment vertical="center"/>
    </xf>
    <xf numFmtId="4" fontId="30" fillId="0" borderId="0" xfId="0" applyNumberFormat="1" applyFont="1" applyBorder="1" applyAlignment="1">
      <alignment vertical="center"/>
    </xf>
    <xf numFmtId="4" fontId="24" fillId="0" borderId="0" xfId="0" applyNumberFormat="1" applyFont="1" applyBorder="1" applyAlignment="1">
      <alignment horizontal="right" vertical="center" wrapText="1"/>
    </xf>
    <xf numFmtId="10" fontId="24" fillId="0" borderId="0" xfId="0" applyNumberFormat="1" applyFont="1" applyBorder="1" applyAlignment="1">
      <alignment horizontal="center" vertical="center" wrapText="1"/>
    </xf>
    <xf numFmtId="4" fontId="0" fillId="0" borderId="0" xfId="0" applyNumberFormat="1" applyAlignment="1">
      <alignment horizontal="center" vertical="center"/>
    </xf>
    <xf numFmtId="4" fontId="20" fillId="0" borderId="0" xfId="0" applyNumberFormat="1" applyFont="1" applyAlignment="1">
      <alignment vertical="center"/>
    </xf>
    <xf numFmtId="0" fontId="0" fillId="0" borderId="0" xfId="0" applyFill="1" applyBorder="1" applyAlignment="1">
      <alignment horizontal="left" vertical="center" wrapText="1"/>
    </xf>
    <xf numFmtId="4" fontId="51" fillId="0" borderId="0" xfId="0" applyNumberFormat="1" applyFont="1" applyFill="1" applyBorder="1" applyAlignment="1">
      <alignment vertical="center"/>
    </xf>
    <xf numFmtId="4" fontId="52" fillId="0" borderId="0" xfId="0" applyNumberFormat="1" applyFont="1" applyFill="1" applyBorder="1" applyAlignment="1">
      <alignment horizontal="right" vertical="center"/>
    </xf>
    <xf numFmtId="4" fontId="55" fillId="0" borderId="0" xfId="0" applyNumberFormat="1" applyFont="1" applyBorder="1" applyAlignment="1">
      <alignment vertical="center"/>
    </xf>
    <xf numFmtId="4" fontId="20" fillId="0" borderId="0" xfId="0" applyNumberFormat="1" applyFont="1" applyBorder="1" applyAlignment="1">
      <alignment horizontal="right" vertical="center"/>
    </xf>
    <xf numFmtId="0" fontId="0" fillId="0" borderId="0" xfId="0" applyFill="1"/>
    <xf numFmtId="0" fontId="0" fillId="0" borderId="0" xfId="0" applyAlignment="1">
      <alignment horizontal="center"/>
    </xf>
    <xf numFmtId="4" fontId="0" fillId="0" borderId="0" xfId="0" applyNumberFormat="1" applyAlignment="1">
      <alignment horizontal="center"/>
    </xf>
    <xf numFmtId="4" fontId="0" fillId="0" borderId="0" xfId="0" applyNumberFormat="1" applyBorder="1" applyAlignment="1">
      <alignment horizontal="center"/>
    </xf>
    <xf numFmtId="4" fontId="0" fillId="0" borderId="0" xfId="0" applyNumberFormat="1" applyBorder="1"/>
    <xf numFmtId="4" fontId="26" fillId="0" borderId="49" xfId="0" applyNumberFormat="1" applyFont="1" applyFill="1" applyBorder="1" applyAlignment="1">
      <alignment vertical="center" wrapText="1"/>
    </xf>
    <xf numFmtId="4" fontId="58" fillId="0" borderId="0" xfId="0" applyNumberFormat="1" applyFont="1" applyFill="1" applyBorder="1" applyAlignment="1">
      <alignment horizontal="right" vertical="center"/>
    </xf>
    <xf numFmtId="0" fontId="20" fillId="0" borderId="0" xfId="0" applyFont="1" applyFill="1" applyAlignment="1">
      <alignment vertical="center"/>
    </xf>
    <xf numFmtId="4" fontId="26" fillId="0" borderId="1" xfId="0" applyNumberFormat="1" applyFont="1" applyFill="1" applyBorder="1" applyAlignment="1">
      <alignment vertical="center"/>
    </xf>
    <xf numFmtId="0" fontId="0" fillId="0" borderId="1" xfId="0" applyBorder="1" applyAlignment="1">
      <alignment horizontal="center" vertical="center" wrapText="1"/>
    </xf>
    <xf numFmtId="0" fontId="26" fillId="0" borderId="24" xfId="0" applyFont="1" applyBorder="1" applyAlignment="1">
      <alignment vertical="center" wrapText="1"/>
    </xf>
    <xf numFmtId="0" fontId="26" fillId="0" borderId="24" xfId="0" applyFont="1" applyFill="1" applyBorder="1" applyAlignment="1">
      <alignment vertical="center" wrapText="1"/>
    </xf>
    <xf numFmtId="4" fontId="0" fillId="0" borderId="1" xfId="0" applyNumberFormat="1" applyBorder="1" applyAlignment="1">
      <alignment horizontal="right" vertical="center"/>
    </xf>
    <xf numFmtId="0" fontId="26" fillId="2" borderId="12" xfId="0" applyFont="1" applyFill="1" applyBorder="1" applyAlignment="1">
      <alignment vertical="center" wrapText="1"/>
    </xf>
    <xf numFmtId="0" fontId="0" fillId="2" borderId="1" xfId="0" applyFill="1" applyBorder="1" applyAlignment="1">
      <alignment horizontal="left" vertical="center" wrapText="1"/>
    </xf>
    <xf numFmtId="14" fontId="26" fillId="0" borderId="24" xfId="0" applyNumberFormat="1" applyFont="1" applyFill="1" applyBorder="1" applyAlignment="1">
      <alignment vertical="center" wrapText="1"/>
    </xf>
    <xf numFmtId="4" fontId="59" fillId="0" borderId="0" xfId="0" applyNumberFormat="1" applyFont="1"/>
    <xf numFmtId="0" fontId="0" fillId="0" borderId="1" xfId="0" applyFill="1" applyBorder="1" applyAlignment="1">
      <alignment horizontal="left" vertical="center" wrapText="1"/>
    </xf>
    <xf numFmtId="0" fontId="0" fillId="0" borderId="1" xfId="0" applyBorder="1" applyAlignment="1">
      <alignment horizontal="left" vertical="center" wrapText="1"/>
    </xf>
    <xf numFmtId="4" fontId="0" fillId="0" borderId="1" xfId="0" applyNumberFormat="1" applyBorder="1" applyAlignment="1">
      <alignment horizontal="right" vertical="center" wrapText="1"/>
    </xf>
    <xf numFmtId="0" fontId="0" fillId="0" borderId="1" xfId="0" applyBorder="1" applyAlignment="1">
      <alignment vertical="center" wrapText="1"/>
    </xf>
    <xf numFmtId="0" fontId="0" fillId="0" borderId="3" xfId="0" applyBorder="1" applyAlignment="1">
      <alignment vertical="center" wrapText="1"/>
    </xf>
    <xf numFmtId="0" fontId="0" fillId="0" borderId="5" xfId="0" applyBorder="1" applyAlignment="1">
      <alignment vertical="center" wrapText="1"/>
    </xf>
    <xf numFmtId="0" fontId="0" fillId="0" borderId="3" xfId="0" applyBorder="1" applyAlignment="1">
      <alignment horizontal="left" vertical="center" wrapText="1"/>
    </xf>
    <xf numFmtId="0" fontId="0" fillId="0" borderId="5" xfId="0" applyBorder="1" applyAlignment="1">
      <alignment horizontal="left" vertical="center" wrapText="1"/>
    </xf>
    <xf numFmtId="0" fontId="0" fillId="0" borderId="3" xfId="0" applyFill="1" applyBorder="1" applyAlignment="1">
      <alignment horizontal="left" vertical="center" wrapText="1"/>
    </xf>
    <xf numFmtId="0" fontId="0" fillId="0" borderId="4" xfId="0" applyBorder="1" applyAlignment="1">
      <alignment horizontal="left" vertical="center" wrapText="1"/>
    </xf>
    <xf numFmtId="0" fontId="0" fillId="0" borderId="3" xfId="0" applyBorder="1" applyAlignment="1">
      <alignment horizontal="center" vertical="center" wrapText="1"/>
    </xf>
    <xf numFmtId="4" fontId="26" fillId="0" borderId="3" xfId="0" applyNumberFormat="1" applyFont="1" applyFill="1" applyBorder="1" applyAlignment="1">
      <alignment vertical="center"/>
    </xf>
    <xf numFmtId="4" fontId="26" fillId="0" borderId="49" xfId="0" applyNumberFormat="1" applyFont="1" applyFill="1" applyBorder="1" applyAlignment="1">
      <alignment horizontal="right" vertical="center" wrapText="1"/>
    </xf>
    <xf numFmtId="0" fontId="32" fillId="4" borderId="49" xfId="0" applyFont="1" applyFill="1" applyBorder="1" applyAlignment="1">
      <alignment vertical="center" wrapText="1"/>
    </xf>
    <xf numFmtId="0" fontId="33" fillId="4" borderId="58" xfId="0" applyFont="1" applyFill="1" applyBorder="1" applyAlignment="1">
      <alignment vertical="center" wrapText="1"/>
    </xf>
    <xf numFmtId="0" fontId="33" fillId="4" borderId="41" xfId="0" applyFont="1" applyFill="1" applyBorder="1" applyAlignment="1">
      <alignment vertical="center" wrapText="1"/>
    </xf>
    <xf numFmtId="0" fontId="42" fillId="4" borderId="7" xfId="0" applyFont="1" applyFill="1" applyBorder="1" applyAlignment="1">
      <alignment horizontal="center" vertical="center" wrapText="1"/>
    </xf>
    <xf numFmtId="0" fontId="42" fillId="4" borderId="7" xfId="0" applyFont="1" applyFill="1" applyBorder="1" applyAlignment="1">
      <alignment horizontal="left" vertical="center" wrapText="1"/>
    </xf>
    <xf numFmtId="0" fontId="42" fillId="4" borderId="8" xfId="0" applyFont="1" applyFill="1" applyBorder="1" applyAlignment="1">
      <alignment horizontal="center" vertical="center" wrapText="1"/>
    </xf>
    <xf numFmtId="0" fontId="42" fillId="4" borderId="28" xfId="0" applyFont="1" applyFill="1" applyBorder="1" applyAlignment="1">
      <alignment horizontal="center" vertical="center" wrapText="1"/>
    </xf>
    <xf numFmtId="0" fontId="42" fillId="4" borderId="26" xfId="0" applyFont="1" applyFill="1" applyBorder="1" applyAlignment="1">
      <alignment horizontal="center" vertical="center" wrapText="1"/>
    </xf>
    <xf numFmtId="0" fontId="42" fillId="4" borderId="16" xfId="0" applyFont="1" applyFill="1" applyBorder="1" applyAlignment="1">
      <alignment horizontal="center" vertical="center" wrapText="1"/>
    </xf>
    <xf numFmtId="0" fontId="14" fillId="0" borderId="1" xfId="0" applyFont="1" applyFill="1" applyBorder="1" applyAlignment="1">
      <alignment horizontal="left" vertical="center" wrapText="1"/>
    </xf>
    <xf numFmtId="4" fontId="14" fillId="0" borderId="27" xfId="0" applyNumberFormat="1" applyFont="1" applyFill="1" applyBorder="1" applyAlignment="1">
      <alignment horizontal="right" vertical="center"/>
    </xf>
    <xf numFmtId="4" fontId="30" fillId="0" borderId="24" xfId="0" applyNumberFormat="1" applyFont="1" applyFill="1" applyBorder="1" applyAlignment="1">
      <alignment horizontal="right" vertical="center"/>
    </xf>
    <xf numFmtId="4" fontId="14" fillId="0" borderId="2" xfId="0" applyNumberFormat="1" applyFont="1" applyFill="1" applyBorder="1" applyAlignment="1">
      <alignment horizontal="right" vertical="center"/>
    </xf>
    <xf numFmtId="10" fontId="14" fillId="0" borderId="39" xfId="0" applyNumberFormat="1" applyFont="1" applyFill="1" applyBorder="1" applyAlignment="1">
      <alignment horizontal="center" vertical="center"/>
    </xf>
    <xf numFmtId="0" fontId="0" fillId="0" borderId="3" xfId="0" applyFill="1" applyBorder="1" applyAlignment="1">
      <alignment horizontal="center" vertical="center" wrapText="1"/>
    </xf>
    <xf numFmtId="0" fontId="14" fillId="0" borderId="23" xfId="0" applyFont="1" applyFill="1" applyBorder="1" applyAlignment="1">
      <alignment horizontal="left" vertical="center" wrapText="1"/>
    </xf>
    <xf numFmtId="10" fontId="0" fillId="0" borderId="27" xfId="0" applyNumberFormat="1" applyFill="1" applyBorder="1" applyAlignment="1">
      <alignment horizontal="center" vertical="center" wrapText="1"/>
    </xf>
    <xf numFmtId="0" fontId="0" fillId="0" borderId="58" xfId="0" applyFill="1" applyBorder="1" applyAlignment="1">
      <alignment horizontal="left" vertical="center" wrapText="1"/>
    </xf>
    <xf numFmtId="0" fontId="0" fillId="0" borderId="0" xfId="0" applyFill="1" applyBorder="1" applyAlignment="1">
      <alignment horizontal="center" vertical="center" wrapText="1"/>
    </xf>
    <xf numFmtId="4" fontId="14" fillId="0" borderId="27" xfId="0" applyNumberFormat="1" applyFont="1" applyFill="1" applyBorder="1" applyAlignment="1">
      <alignment vertical="center"/>
    </xf>
    <xf numFmtId="4" fontId="14" fillId="0" borderId="23" xfId="0" applyNumberFormat="1" applyFont="1" applyFill="1" applyBorder="1" applyAlignment="1">
      <alignment vertical="center"/>
    </xf>
    <xf numFmtId="10" fontId="14" fillId="0" borderId="27" xfId="0" applyNumberFormat="1" applyFont="1" applyFill="1" applyBorder="1" applyAlignment="1">
      <alignment horizontal="center" vertical="center"/>
    </xf>
    <xf numFmtId="4" fontId="14" fillId="0" borderId="39" xfId="0" applyNumberFormat="1" applyFont="1" applyBorder="1" applyAlignment="1">
      <alignment horizontal="right" vertical="center"/>
    </xf>
    <xf numFmtId="4" fontId="14" fillId="2" borderId="39" xfId="0" applyNumberFormat="1" applyFont="1" applyFill="1" applyBorder="1" applyAlignment="1">
      <alignment horizontal="right" vertical="center"/>
    </xf>
    <xf numFmtId="4" fontId="30" fillId="0" borderId="9" xfId="0" applyNumberFormat="1" applyFont="1" applyBorder="1" applyAlignment="1">
      <alignment horizontal="right" vertical="center"/>
    </xf>
    <xf numFmtId="4" fontId="14" fillId="0" borderId="4" xfId="0" applyNumberFormat="1" applyFont="1" applyBorder="1" applyAlignment="1">
      <alignment horizontal="right" vertical="center"/>
    </xf>
    <xf numFmtId="10" fontId="0" fillId="0" borderId="39" xfId="0" applyNumberFormat="1" applyBorder="1" applyAlignment="1">
      <alignment horizontal="center" vertical="center"/>
    </xf>
    <xf numFmtId="0" fontId="14" fillId="2" borderId="1" xfId="0" applyFont="1" applyFill="1" applyBorder="1" applyAlignment="1">
      <alignment vertical="center" wrapText="1"/>
    </xf>
    <xf numFmtId="0" fontId="14" fillId="2" borderId="2" xfId="0" applyFont="1" applyFill="1" applyBorder="1" applyAlignment="1">
      <alignment vertical="center" wrapText="1"/>
    </xf>
    <xf numFmtId="4" fontId="14" fillId="2" borderId="27" xfId="0" applyNumberFormat="1" applyFont="1" applyFill="1" applyBorder="1" applyAlignment="1">
      <alignment horizontal="right" vertical="center"/>
    </xf>
    <xf numFmtId="4" fontId="30" fillId="2" borderId="24" xfId="0" applyNumberFormat="1" applyFont="1" applyFill="1" applyBorder="1" applyAlignment="1">
      <alignment horizontal="right" vertical="center"/>
    </xf>
    <xf numFmtId="4" fontId="14" fillId="0" borderId="2" xfId="0" applyNumberFormat="1" applyFont="1" applyBorder="1" applyAlignment="1">
      <alignment horizontal="right" vertical="center"/>
    </xf>
    <xf numFmtId="10" fontId="14" fillId="0" borderId="39" xfId="0" applyNumberFormat="1" applyFont="1" applyBorder="1" applyAlignment="1">
      <alignment horizontal="center" vertical="center"/>
    </xf>
    <xf numFmtId="0" fontId="14" fillId="0" borderId="2" xfId="0" applyFont="1" applyFill="1" applyBorder="1" applyAlignment="1">
      <alignment horizontal="left" vertical="center" wrapText="1"/>
    </xf>
    <xf numFmtId="0" fontId="14" fillId="2" borderId="1" xfId="0" applyFont="1" applyFill="1" applyBorder="1" applyAlignment="1">
      <alignment horizontal="left" vertical="center" wrapText="1"/>
    </xf>
    <xf numFmtId="4" fontId="26" fillId="2" borderId="27" xfId="0" applyNumberFormat="1" applyFont="1" applyFill="1" applyBorder="1" applyAlignment="1">
      <alignment horizontal="right" vertical="center"/>
    </xf>
    <xf numFmtId="4" fontId="49" fillId="2" borderId="24" xfId="0" applyNumberFormat="1" applyFont="1" applyFill="1" applyBorder="1" applyAlignment="1">
      <alignment horizontal="right" vertical="center"/>
    </xf>
    <xf numFmtId="0" fontId="26" fillId="0" borderId="58" xfId="0" applyFont="1" applyFill="1" applyBorder="1" applyAlignment="1">
      <alignment vertical="center" wrapText="1"/>
    </xf>
    <xf numFmtId="4" fontId="14" fillId="2" borderId="24" xfId="0" applyNumberFormat="1" applyFont="1" applyFill="1" applyBorder="1" applyAlignment="1">
      <alignment horizontal="right" vertical="center"/>
    </xf>
    <xf numFmtId="0" fontId="14" fillId="0" borderId="3" xfId="0" applyFont="1" applyFill="1" applyBorder="1" applyAlignment="1">
      <alignment vertical="center" wrapText="1"/>
    </xf>
    <xf numFmtId="0" fontId="26" fillId="0" borderId="3" xfId="9" applyFont="1" applyFill="1" applyBorder="1" applyAlignment="1">
      <alignment vertical="center" wrapText="1"/>
    </xf>
    <xf numFmtId="4" fontId="30" fillId="0" borderId="2" xfId="0" applyNumberFormat="1" applyFont="1" applyFill="1" applyBorder="1" applyAlignment="1">
      <alignment horizontal="right" vertical="center"/>
    </xf>
    <xf numFmtId="10" fontId="14" fillId="0" borderId="49" xfId="0" applyNumberFormat="1" applyFont="1" applyFill="1" applyBorder="1" applyAlignment="1">
      <alignment horizontal="center" vertical="center"/>
    </xf>
    <xf numFmtId="4" fontId="14" fillId="2" borderId="49" xfId="0" applyNumberFormat="1" applyFont="1" applyFill="1" applyBorder="1" applyAlignment="1">
      <alignment horizontal="right" vertical="center"/>
    </xf>
    <xf numFmtId="4" fontId="30" fillId="2" borderId="19" xfId="0" applyNumberFormat="1" applyFont="1" applyFill="1" applyBorder="1" applyAlignment="1">
      <alignment vertical="center"/>
    </xf>
    <xf numFmtId="4" fontId="14" fillId="0" borderId="41" xfId="0" applyNumberFormat="1" applyFont="1" applyBorder="1" applyAlignment="1">
      <alignment horizontal="right" vertical="center"/>
    </xf>
    <xf numFmtId="10" fontId="14" fillId="0" borderId="27" xfId="0" applyNumberFormat="1" applyFont="1" applyBorder="1" applyAlignment="1">
      <alignment horizontal="center" vertical="center"/>
    </xf>
    <xf numFmtId="4" fontId="26" fillId="2" borderId="24" xfId="0" applyNumberFormat="1" applyFont="1" applyFill="1" applyBorder="1" applyAlignment="1">
      <alignment horizontal="right" vertical="center"/>
    </xf>
    <xf numFmtId="0" fontId="26" fillId="0" borderId="3" xfId="10" applyFont="1" applyBorder="1" applyAlignment="1">
      <alignment vertical="center" wrapText="1"/>
    </xf>
    <xf numFmtId="0" fontId="58" fillId="0" borderId="3" xfId="10" applyFont="1" applyBorder="1" applyAlignment="1">
      <alignment vertical="center" wrapText="1"/>
    </xf>
    <xf numFmtId="0" fontId="14" fillId="2" borderId="18" xfId="0" applyFont="1" applyFill="1" applyBorder="1" applyAlignment="1">
      <alignment horizontal="left" vertical="center" wrapText="1"/>
    </xf>
    <xf numFmtId="0" fontId="14" fillId="2" borderId="23" xfId="0" applyFont="1" applyFill="1" applyBorder="1" applyAlignment="1">
      <alignment horizontal="left" vertical="center" wrapText="1"/>
    </xf>
    <xf numFmtId="4" fontId="30" fillId="2" borderId="24" xfId="0" applyNumberFormat="1" applyFont="1" applyFill="1" applyBorder="1" applyAlignment="1">
      <alignment horizontal="right" vertical="center" wrapText="1"/>
    </xf>
    <xf numFmtId="4" fontId="26" fillId="0" borderId="11" xfId="0" applyNumberFormat="1" applyFont="1" applyFill="1" applyBorder="1" applyAlignment="1">
      <alignment horizontal="right" vertical="center" wrapText="1"/>
    </xf>
    <xf numFmtId="10" fontId="14" fillId="0" borderId="49" xfId="0" applyNumberFormat="1" applyFont="1" applyBorder="1" applyAlignment="1">
      <alignment horizontal="center" vertical="center"/>
    </xf>
    <xf numFmtId="0" fontId="26" fillId="2" borderId="9" xfId="0" applyFont="1" applyFill="1" applyBorder="1" applyAlignment="1">
      <alignment vertical="center" wrapText="1"/>
    </xf>
    <xf numFmtId="4" fontId="14" fillId="2" borderId="2" xfId="0" applyNumberFormat="1" applyFont="1" applyFill="1" applyBorder="1" applyAlignment="1">
      <alignment horizontal="right" vertical="center"/>
    </xf>
    <xf numFmtId="0" fontId="14" fillId="2" borderId="2" xfId="0" applyFont="1" applyFill="1" applyBorder="1" applyAlignment="1">
      <alignment horizontal="left" vertical="center" wrapText="1"/>
    </xf>
    <xf numFmtId="4" fontId="26" fillId="2" borderId="52" xfId="0" applyNumberFormat="1" applyFont="1" applyFill="1" applyBorder="1" applyAlignment="1">
      <alignment horizontal="right" vertical="center"/>
    </xf>
    <xf numFmtId="0" fontId="14" fillId="2" borderId="46" xfId="0" applyFont="1" applyFill="1" applyBorder="1" applyAlignment="1">
      <alignment horizontal="left" vertical="center" wrapText="1"/>
    </xf>
    <xf numFmtId="4" fontId="14" fillId="0" borderId="47" xfId="0" applyNumberFormat="1" applyFont="1" applyFill="1" applyBorder="1" applyAlignment="1">
      <alignment horizontal="right" vertical="center"/>
    </xf>
    <xf numFmtId="4" fontId="30" fillId="2" borderId="0" xfId="0" applyNumberFormat="1" applyFont="1" applyFill="1" applyBorder="1" applyAlignment="1">
      <alignment horizontal="right" vertical="center"/>
    </xf>
    <xf numFmtId="4" fontId="14" fillId="2" borderId="21" xfId="0" applyNumberFormat="1" applyFont="1" applyFill="1" applyBorder="1" applyAlignment="1">
      <alignment horizontal="right" vertical="center"/>
    </xf>
    <xf numFmtId="0" fontId="26" fillId="2" borderId="60" xfId="0" applyFont="1" applyFill="1" applyBorder="1" applyAlignment="1">
      <alignment vertical="center" wrapText="1"/>
    </xf>
    <xf numFmtId="0" fontId="26" fillId="0" borderId="0" xfId="0" applyFont="1" applyFill="1" applyBorder="1" applyAlignment="1">
      <alignment vertical="center" wrapText="1"/>
    </xf>
    <xf numFmtId="4" fontId="26" fillId="2" borderId="11" xfId="0" applyNumberFormat="1" applyFont="1" applyFill="1" applyBorder="1" applyAlignment="1">
      <alignment horizontal="right" vertical="center"/>
    </xf>
    <xf numFmtId="4" fontId="14" fillId="0" borderId="23" xfId="0" applyNumberFormat="1" applyFont="1" applyFill="1" applyBorder="1" applyAlignment="1">
      <alignment horizontal="right" vertical="center"/>
    </xf>
    <xf numFmtId="4" fontId="30" fillId="2" borderId="2" xfId="0" applyNumberFormat="1" applyFont="1" applyFill="1" applyBorder="1" applyAlignment="1">
      <alignment horizontal="right" vertical="center"/>
    </xf>
    <xf numFmtId="4" fontId="30" fillId="2" borderId="11" xfId="0" applyNumberFormat="1" applyFont="1" applyFill="1" applyBorder="1" applyAlignment="1">
      <alignment horizontal="right" vertical="center"/>
    </xf>
    <xf numFmtId="4" fontId="14" fillId="0" borderId="39" xfId="0" applyNumberFormat="1" applyFont="1" applyFill="1" applyBorder="1" applyAlignment="1">
      <alignment horizontal="right" vertical="center" wrapText="1"/>
    </xf>
    <xf numFmtId="14" fontId="26" fillId="0" borderId="9" xfId="0" applyNumberFormat="1" applyFont="1" applyFill="1" applyBorder="1" applyAlignment="1">
      <alignment horizontal="left" vertical="center" wrapText="1"/>
    </xf>
    <xf numFmtId="4" fontId="0" fillId="0" borderId="1" xfId="0" applyNumberFormat="1" applyBorder="1" applyAlignment="1">
      <alignment horizontal="center" vertical="center"/>
    </xf>
    <xf numFmtId="4" fontId="14" fillId="0" borderId="27" xfId="0" applyNumberFormat="1" applyFont="1" applyFill="1" applyBorder="1" applyAlignment="1">
      <alignment horizontal="right" vertical="center" wrapText="1"/>
    </xf>
    <xf numFmtId="10" fontId="0" fillId="0" borderId="27" xfId="0" applyNumberFormat="1" applyBorder="1" applyAlignment="1">
      <alignment horizontal="center" vertical="center"/>
    </xf>
    <xf numFmtId="0" fontId="0" fillId="2" borderId="3" xfId="0" applyFill="1" applyBorder="1" applyAlignment="1">
      <alignment horizontal="left" vertical="center" wrapText="1"/>
    </xf>
    <xf numFmtId="164" fontId="14" fillId="2" borderId="3" xfId="0" applyNumberFormat="1" applyFont="1" applyFill="1" applyBorder="1" applyAlignment="1">
      <alignment vertical="center" wrapText="1"/>
    </xf>
    <xf numFmtId="164" fontId="14" fillId="2" borderId="3" xfId="0" applyNumberFormat="1" applyFont="1" applyFill="1" applyBorder="1" applyAlignment="1">
      <alignment horizontal="center" vertical="center" wrapText="1"/>
    </xf>
    <xf numFmtId="4" fontId="14" fillId="0" borderId="49" xfId="0" applyNumberFormat="1" applyFont="1" applyFill="1" applyBorder="1" applyAlignment="1">
      <alignment horizontal="right" vertical="center"/>
    </xf>
    <xf numFmtId="4" fontId="30" fillId="2" borderId="58" xfId="0" applyNumberFormat="1" applyFont="1" applyFill="1" applyBorder="1" applyAlignment="1">
      <alignment horizontal="right" vertical="center"/>
    </xf>
    <xf numFmtId="4" fontId="14" fillId="2" borderId="6" xfId="0" applyNumberFormat="1" applyFont="1" applyFill="1" applyBorder="1" applyAlignment="1">
      <alignment horizontal="right" vertical="center"/>
    </xf>
    <xf numFmtId="10" fontId="0" fillId="0" borderId="49" xfId="0" applyNumberFormat="1" applyBorder="1" applyAlignment="1">
      <alignment horizontal="center" vertical="center"/>
    </xf>
    <xf numFmtId="4" fontId="20" fillId="4" borderId="61" xfId="0" applyNumberFormat="1" applyFont="1" applyFill="1" applyBorder="1" applyAlignment="1">
      <alignment horizontal="right" vertical="center"/>
    </xf>
    <xf numFmtId="0" fontId="14" fillId="4" borderId="61" xfId="0" applyFont="1" applyFill="1" applyBorder="1" applyAlignment="1">
      <alignment horizontal="center" vertical="center"/>
    </xf>
    <xf numFmtId="0" fontId="14" fillId="4" borderId="62" xfId="0" applyFont="1" applyFill="1" applyBorder="1" applyAlignment="1">
      <alignment horizontal="center" vertical="center"/>
    </xf>
    <xf numFmtId="0" fontId="14" fillId="4" borderId="64" xfId="0" applyFont="1" applyFill="1" applyBorder="1" applyAlignment="1">
      <alignment horizontal="center" vertical="center"/>
    </xf>
    <xf numFmtId="4" fontId="20" fillId="4" borderId="65" xfId="0" applyNumberFormat="1" applyFont="1" applyFill="1" applyBorder="1" applyAlignment="1">
      <alignment horizontal="right" vertical="center"/>
    </xf>
    <xf numFmtId="4" fontId="20" fillId="4" borderId="66" xfId="0" applyNumberFormat="1" applyFont="1" applyFill="1" applyBorder="1" applyAlignment="1">
      <alignment horizontal="right" vertical="center"/>
    </xf>
    <xf numFmtId="4" fontId="20" fillId="4" borderId="59" xfId="0" applyNumberFormat="1" applyFont="1" applyFill="1" applyBorder="1" applyAlignment="1">
      <alignment horizontal="right" vertical="center"/>
    </xf>
    <xf numFmtId="10" fontId="31" fillId="4" borderId="65" xfId="0" applyNumberFormat="1" applyFont="1" applyFill="1" applyBorder="1" applyAlignment="1">
      <alignment horizontal="center" vertical="center" wrapText="1"/>
    </xf>
    <xf numFmtId="0" fontId="20" fillId="0" borderId="4" xfId="0" applyFont="1" applyBorder="1" applyAlignment="1">
      <alignment horizontal="center" vertical="center"/>
    </xf>
    <xf numFmtId="0" fontId="51" fillId="0" borderId="12" xfId="0" applyFont="1" applyFill="1" applyBorder="1" applyAlignment="1">
      <alignment horizontal="right" vertical="center" wrapText="1"/>
    </xf>
    <xf numFmtId="0" fontId="26" fillId="0" borderId="12" xfId="0" applyFont="1" applyFill="1" applyBorder="1" applyAlignment="1">
      <alignment horizontal="center" vertical="center"/>
    </xf>
    <xf numFmtId="0" fontId="30" fillId="0" borderId="12" xfId="0" applyFont="1" applyFill="1" applyBorder="1" applyAlignment="1">
      <alignment horizontal="center" vertical="center"/>
    </xf>
    <xf numFmtId="0" fontId="30" fillId="0" borderId="51" xfId="0" applyFont="1" applyFill="1" applyBorder="1" applyAlignment="1">
      <alignment horizontal="center" vertical="center"/>
    </xf>
    <xf numFmtId="0" fontId="26" fillId="0" borderId="51" xfId="0" applyFont="1" applyFill="1" applyBorder="1" applyAlignment="1">
      <alignment horizontal="center" vertical="center"/>
    </xf>
    <xf numFmtId="0" fontId="26" fillId="0" borderId="39" xfId="0" applyFont="1" applyFill="1" applyBorder="1" applyAlignment="1">
      <alignment horizontal="center" vertical="center"/>
    </xf>
    <xf numFmtId="4" fontId="51" fillId="0" borderId="9" xfId="0" applyNumberFormat="1" applyFont="1" applyFill="1" applyBorder="1" applyAlignment="1">
      <alignment vertical="center"/>
    </xf>
    <xf numFmtId="4" fontId="26" fillId="0" borderId="4" xfId="0" applyNumberFormat="1" applyFont="1" applyFill="1" applyBorder="1" applyAlignment="1">
      <alignment horizontal="center" vertical="center" wrapText="1"/>
    </xf>
    <xf numFmtId="4" fontId="26" fillId="0" borderId="39" xfId="0" applyNumberFormat="1" applyFont="1" applyFill="1" applyBorder="1" applyAlignment="1">
      <alignment horizontal="center" vertical="center" wrapText="1"/>
    </xf>
    <xf numFmtId="0" fontId="14" fillId="0" borderId="9" xfId="0" applyFont="1" applyBorder="1" applyAlignment="1">
      <alignment horizontal="center" vertical="center"/>
    </xf>
    <xf numFmtId="0" fontId="20" fillId="0" borderId="11" xfId="0" applyFont="1" applyBorder="1" applyAlignment="1">
      <alignment horizontal="right" vertical="center" wrapText="1"/>
    </xf>
    <xf numFmtId="0" fontId="26" fillId="0" borderId="17" xfId="0" applyFont="1" applyBorder="1" applyAlignment="1">
      <alignment horizontal="center" vertical="center"/>
    </xf>
    <xf numFmtId="0" fontId="26" fillId="0" borderId="27" xfId="0" applyFont="1" applyBorder="1" applyAlignment="1">
      <alignment horizontal="center" vertical="center"/>
    </xf>
    <xf numFmtId="4" fontId="55" fillId="0" borderId="24" xfId="0" applyNumberFormat="1" applyFont="1" applyFill="1" applyBorder="1" applyAlignment="1">
      <alignment vertical="center"/>
    </xf>
    <xf numFmtId="4" fontId="20" fillId="0" borderId="2" xfId="0" applyNumberFormat="1" applyFont="1" applyFill="1" applyBorder="1" applyAlignment="1">
      <alignment vertical="center"/>
    </xf>
    <xf numFmtId="4" fontId="14" fillId="0" borderId="27" xfId="0" applyNumberFormat="1" applyFont="1" applyBorder="1" applyAlignment="1">
      <alignment horizontal="center" vertical="center"/>
    </xf>
    <xf numFmtId="0" fontId="14" fillId="0" borderId="24" xfId="0" applyFont="1" applyBorder="1" applyAlignment="1">
      <alignment horizontal="center" vertical="center"/>
    </xf>
    <xf numFmtId="0" fontId="62" fillId="0" borderId="0" xfId="0" applyFont="1" applyBorder="1" applyAlignment="1">
      <alignment horizontal="center" vertical="center"/>
    </xf>
    <xf numFmtId="0" fontId="14" fillId="0" borderId="0" xfId="0" applyFont="1" applyBorder="1" applyAlignment="1">
      <alignment vertical="center" wrapText="1"/>
    </xf>
    <xf numFmtId="0" fontId="0" fillId="0" borderId="0" xfId="0" applyBorder="1" applyAlignment="1">
      <alignment horizontal="left" vertical="center" wrapText="1"/>
    </xf>
    <xf numFmtId="0" fontId="14" fillId="0" borderId="0" xfId="0" applyFont="1" applyBorder="1" applyAlignment="1">
      <alignment horizontal="center" vertical="center"/>
    </xf>
    <xf numFmtId="4" fontId="14" fillId="0" borderId="0" xfId="0" applyNumberFormat="1" applyFont="1" applyBorder="1" applyAlignment="1">
      <alignment vertical="center"/>
    </xf>
    <xf numFmtId="0" fontId="14" fillId="0" borderId="0" xfId="0" applyFont="1" applyFill="1" applyBorder="1" applyAlignment="1">
      <alignment vertical="center" wrapText="1"/>
    </xf>
    <xf numFmtId="4" fontId="24" fillId="0" borderId="0" xfId="0" applyNumberFormat="1" applyFont="1" applyFill="1" applyBorder="1" applyAlignment="1">
      <alignment horizontal="right" vertical="center" wrapText="1"/>
    </xf>
    <xf numFmtId="0" fontId="14" fillId="0" borderId="0" xfId="0" applyFont="1" applyFill="1" applyBorder="1" applyAlignment="1">
      <alignment horizontal="center" vertical="center"/>
    </xf>
    <xf numFmtId="4" fontId="34" fillId="0" borderId="0" xfId="0" applyNumberFormat="1" applyFont="1" applyFill="1" applyBorder="1" applyAlignment="1">
      <alignment horizontal="center" vertical="center"/>
    </xf>
    <xf numFmtId="4" fontId="34" fillId="0" borderId="0" xfId="0" applyNumberFormat="1" applyFont="1" applyBorder="1" applyAlignment="1">
      <alignment vertical="center"/>
    </xf>
    <xf numFmtId="4" fontId="34" fillId="0" borderId="0" xfId="0" applyNumberFormat="1" applyFont="1" applyBorder="1" applyAlignment="1">
      <alignment horizontal="right" vertical="center" wrapText="1"/>
    </xf>
    <xf numFmtId="4" fontId="14" fillId="0" borderId="0" xfId="0" applyNumberFormat="1" applyFont="1" applyFill="1" applyBorder="1" applyAlignment="1">
      <alignment horizontal="center" vertical="center"/>
    </xf>
    <xf numFmtId="10" fontId="24" fillId="0" borderId="0" xfId="0" applyNumberFormat="1" applyFont="1" applyBorder="1" applyAlignment="1">
      <alignment horizontal="left" vertical="center" wrapText="1"/>
    </xf>
    <xf numFmtId="0" fontId="0" fillId="0" borderId="0" xfId="0" applyFill="1" applyAlignment="1">
      <alignment horizontal="center" vertical="center"/>
    </xf>
    <xf numFmtId="0" fontId="34" fillId="0" borderId="0" xfId="0" applyFont="1" applyFill="1" applyAlignment="1">
      <alignment horizontal="center" vertical="center"/>
    </xf>
    <xf numFmtId="4" fontId="34" fillId="0" borderId="0" xfId="0" applyNumberFormat="1" applyFont="1" applyAlignment="1">
      <alignment vertical="center"/>
    </xf>
    <xf numFmtId="4" fontId="0" fillId="0" borderId="0" xfId="0" applyNumberFormat="1" applyFill="1" applyAlignment="1">
      <alignment vertical="center"/>
    </xf>
    <xf numFmtId="4" fontId="0" fillId="0" borderId="0" xfId="0" applyNumberFormat="1" applyFill="1"/>
    <xf numFmtId="0" fontId="0" fillId="0" borderId="0" xfId="0" applyFill="1" applyAlignment="1">
      <alignment horizontal="center"/>
    </xf>
    <xf numFmtId="4" fontId="56" fillId="0" borderId="0" xfId="0" applyNumberFormat="1" applyFont="1"/>
    <xf numFmtId="0" fontId="14" fillId="0" borderId="1" xfId="0" applyFont="1" applyFill="1" applyBorder="1" applyAlignment="1">
      <alignment vertical="center" wrapText="1"/>
    </xf>
    <xf numFmtId="0" fontId="42" fillId="3" borderId="20" xfId="0" applyFont="1" applyFill="1" applyBorder="1" applyAlignment="1">
      <alignment horizontal="center" vertical="center" wrapText="1"/>
    </xf>
    <xf numFmtId="4" fontId="14" fillId="0" borderId="39" xfId="0" applyNumberFormat="1" applyFont="1" applyFill="1" applyBorder="1" applyAlignment="1">
      <alignment vertical="center"/>
    </xf>
    <xf numFmtId="4" fontId="14" fillId="0" borderId="17" xfId="0" applyNumberFormat="1" applyFont="1" applyFill="1" applyBorder="1" applyAlignment="1">
      <alignment horizontal="right" vertical="center" wrapText="1"/>
    </xf>
    <xf numFmtId="4" fontId="14" fillId="0" borderId="11" xfId="0" applyNumberFormat="1" applyFont="1" applyFill="1" applyBorder="1" applyAlignment="1">
      <alignment horizontal="right" vertical="center" wrapText="1"/>
    </xf>
    <xf numFmtId="4" fontId="14" fillId="0" borderId="11" xfId="0" applyNumberFormat="1" applyFont="1" applyFill="1" applyBorder="1" applyAlignment="1">
      <alignment horizontal="right" vertical="center"/>
    </xf>
    <xf numFmtId="0" fontId="14" fillId="0" borderId="27" xfId="0" applyFont="1" applyFill="1" applyBorder="1" applyAlignment="1">
      <alignment vertical="center" wrapText="1"/>
    </xf>
    <xf numFmtId="0" fontId="14" fillId="2" borderId="23" xfId="0" applyFont="1" applyFill="1" applyBorder="1" applyAlignment="1">
      <alignment vertical="center" wrapText="1"/>
    </xf>
    <xf numFmtId="4" fontId="26" fillId="2" borderId="27" xfId="0" applyNumberFormat="1" applyFont="1" applyFill="1" applyBorder="1" applyAlignment="1">
      <alignment vertical="center" wrapText="1"/>
    </xf>
    <xf numFmtId="4" fontId="14" fillId="2" borderId="39" xfId="0" applyNumberFormat="1" applyFont="1" applyFill="1" applyBorder="1" applyAlignment="1">
      <alignment vertical="center"/>
    </xf>
    <xf numFmtId="4" fontId="30" fillId="2" borderId="14" xfId="0" applyNumberFormat="1" applyFont="1" applyFill="1" applyBorder="1" applyAlignment="1">
      <alignment horizontal="right" vertical="center"/>
    </xf>
    <xf numFmtId="4" fontId="14" fillId="2" borderId="17" xfId="0" applyNumberFormat="1" applyFont="1" applyFill="1" applyBorder="1" applyAlignment="1">
      <alignment horizontal="right" vertical="center"/>
    </xf>
    <xf numFmtId="0" fontId="26" fillId="2" borderId="27" xfId="0" applyFont="1" applyFill="1" applyBorder="1" applyAlignment="1">
      <alignment vertical="center" wrapText="1"/>
    </xf>
    <xf numFmtId="0" fontId="14" fillId="0" borderId="18" xfId="0" applyFont="1" applyFill="1" applyBorder="1" applyAlignment="1">
      <alignment horizontal="left" vertical="center" wrapText="1"/>
    </xf>
    <xf numFmtId="0" fontId="14" fillId="0" borderId="41" xfId="0" applyFont="1" applyFill="1" applyBorder="1" applyAlignment="1">
      <alignment vertical="center" wrapText="1"/>
    </xf>
    <xf numFmtId="4" fontId="14" fillId="0" borderId="12" xfId="0" applyNumberFormat="1" applyFont="1" applyFill="1" applyBorder="1" applyAlignment="1">
      <alignment vertical="center"/>
    </xf>
    <xf numFmtId="0" fontId="14" fillId="0" borderId="19" xfId="11" applyFont="1" applyFill="1" applyBorder="1" applyAlignment="1">
      <alignment vertical="center" wrapText="1"/>
    </xf>
    <xf numFmtId="0" fontId="14" fillId="0" borderId="3" xfId="11" applyFont="1" applyFill="1" applyBorder="1" applyAlignment="1">
      <alignment vertical="center" wrapText="1"/>
    </xf>
    <xf numFmtId="4" fontId="14" fillId="0" borderId="52" xfId="0" applyNumberFormat="1" applyFont="1" applyFill="1" applyBorder="1" applyAlignment="1">
      <alignment vertical="center"/>
    </xf>
    <xf numFmtId="4" fontId="14" fillId="0" borderId="11" xfId="0" applyNumberFormat="1" applyFont="1" applyFill="1" applyBorder="1" applyAlignment="1">
      <alignment vertical="center"/>
    </xf>
    <xf numFmtId="0" fontId="14" fillId="0" borderId="3" xfId="0" applyFont="1" applyBorder="1" applyAlignment="1">
      <alignment vertical="center" wrapText="1"/>
    </xf>
    <xf numFmtId="0" fontId="14" fillId="0" borderId="4" xfId="0" applyFont="1" applyFill="1" applyBorder="1" applyAlignment="1">
      <alignment horizontal="left" vertical="center" wrapText="1"/>
    </xf>
    <xf numFmtId="0" fontId="14" fillId="0" borderId="6" xfId="0" applyFont="1" applyFill="1" applyBorder="1" applyAlignment="1">
      <alignment horizontal="left" vertical="center" wrapText="1"/>
    </xf>
    <xf numFmtId="4" fontId="26" fillId="0" borderId="49" xfId="0" applyNumberFormat="1" applyFont="1" applyFill="1" applyBorder="1" applyAlignment="1">
      <alignment vertical="center"/>
    </xf>
    <xf numFmtId="4" fontId="49" fillId="0" borderId="19" xfId="0" applyNumberFormat="1" applyFont="1" applyFill="1" applyBorder="1" applyAlignment="1">
      <alignment horizontal="right" vertical="center" wrapText="1"/>
    </xf>
    <xf numFmtId="4" fontId="26" fillId="0" borderId="48" xfId="0" applyNumberFormat="1" applyFont="1" applyFill="1" applyBorder="1" applyAlignment="1">
      <alignment vertical="center"/>
    </xf>
    <xf numFmtId="10" fontId="26" fillId="0" borderId="49" xfId="0" applyNumberFormat="1" applyFont="1" applyFill="1" applyBorder="1" applyAlignment="1">
      <alignment horizontal="center" vertical="center"/>
    </xf>
    <xf numFmtId="10" fontId="26" fillId="0" borderId="47" xfId="0" applyNumberFormat="1" applyFont="1" applyFill="1" applyBorder="1" applyAlignment="1">
      <alignment horizontal="center" vertical="center"/>
    </xf>
    <xf numFmtId="0" fontId="26" fillId="0" borderId="49" xfId="0" applyFont="1" applyFill="1" applyBorder="1" applyAlignment="1">
      <alignment vertical="center" wrapText="1"/>
    </xf>
    <xf numFmtId="0" fontId="14" fillId="0" borderId="14" xfId="11" applyFont="1" applyFill="1" applyBorder="1" applyAlignment="1">
      <alignment vertical="center" wrapText="1"/>
    </xf>
    <xf numFmtId="0" fontId="14" fillId="0" borderId="1" xfId="11" applyFont="1" applyFill="1" applyBorder="1" applyAlignment="1">
      <alignment vertical="center" wrapText="1"/>
    </xf>
    <xf numFmtId="0" fontId="14" fillId="0" borderId="1" xfId="0" applyFont="1" applyBorder="1" applyAlignment="1">
      <alignment vertical="center" wrapText="1"/>
    </xf>
    <xf numFmtId="0" fontId="26" fillId="0" borderId="23" xfId="0" applyFont="1" applyFill="1" applyBorder="1" applyAlignment="1">
      <alignment vertical="center" wrapText="1"/>
    </xf>
    <xf numFmtId="4" fontId="30" fillId="0" borderId="14" xfId="0" applyNumberFormat="1" applyFont="1" applyFill="1" applyBorder="1" applyAlignment="1">
      <alignment vertical="center" wrapText="1"/>
    </xf>
    <xf numFmtId="4" fontId="26" fillId="0" borderId="11" xfId="0" applyNumberFormat="1" applyFont="1" applyFill="1" applyBorder="1" applyAlignment="1">
      <alignment vertical="center" wrapText="1"/>
    </xf>
    <xf numFmtId="4" fontId="14" fillId="0" borderId="27" xfId="0" applyNumberFormat="1" applyFont="1" applyBorder="1" applyAlignment="1">
      <alignment horizontal="right" vertical="center"/>
    </xf>
    <xf numFmtId="4" fontId="14" fillId="0" borderId="17" xfId="0" applyNumberFormat="1" applyFont="1" applyBorder="1" applyAlignment="1">
      <alignment horizontal="right" vertical="center"/>
    </xf>
    <xf numFmtId="0" fontId="26" fillId="0" borderId="0" xfId="0" applyFont="1" applyFill="1" applyBorder="1" applyAlignment="1">
      <alignment horizontal="center" vertical="center"/>
    </xf>
    <xf numFmtId="0" fontId="14" fillId="0" borderId="39" xfId="0" applyFont="1" applyBorder="1" applyAlignment="1">
      <alignment horizontal="center" vertical="center"/>
    </xf>
    <xf numFmtId="0" fontId="26" fillId="0" borderId="17" xfId="0" applyFont="1" applyFill="1" applyBorder="1" applyAlignment="1">
      <alignment horizontal="center" vertical="center"/>
    </xf>
    <xf numFmtId="0" fontId="14" fillId="0" borderId="47" xfId="0" applyFont="1" applyBorder="1" applyAlignment="1">
      <alignment horizontal="center" vertical="center"/>
    </xf>
    <xf numFmtId="0" fontId="14" fillId="0" borderId="55" xfId="0" applyFont="1" applyBorder="1" applyAlignment="1">
      <alignment horizontal="center" vertical="center"/>
    </xf>
    <xf numFmtId="0" fontId="14" fillId="0" borderId="10" xfId="0" applyFont="1" applyBorder="1" applyAlignment="1">
      <alignment horizontal="center" vertical="center"/>
    </xf>
    <xf numFmtId="0" fontId="14" fillId="0" borderId="28" xfId="0" applyFont="1" applyBorder="1" applyAlignment="1">
      <alignment horizontal="center" vertical="center"/>
    </xf>
    <xf numFmtId="0" fontId="0" fillId="0" borderId="3" xfId="0" applyBorder="1" applyAlignment="1">
      <alignment vertical="center" wrapText="1"/>
    </xf>
    <xf numFmtId="0" fontId="0" fillId="0" borderId="3" xfId="0" applyBorder="1" applyAlignment="1">
      <alignment horizontal="left" vertical="center" wrapText="1"/>
    </xf>
    <xf numFmtId="0" fontId="0" fillId="0" borderId="3" xfId="0" applyFill="1" applyBorder="1" applyAlignment="1">
      <alignment horizontal="left" vertical="center" wrapText="1"/>
    </xf>
    <xf numFmtId="0" fontId="0" fillId="0" borderId="3" xfId="0" applyBorder="1" applyAlignment="1">
      <alignment horizontal="center" vertical="center" wrapText="1"/>
    </xf>
    <xf numFmtId="10" fontId="0" fillId="0" borderId="49" xfId="0" applyNumberFormat="1" applyBorder="1" applyAlignment="1">
      <alignment horizontal="center" vertical="center"/>
    </xf>
    <xf numFmtId="0" fontId="0" fillId="2" borderId="3" xfId="0" applyFill="1" applyBorder="1" applyAlignment="1">
      <alignment horizontal="left" vertical="center" wrapText="1"/>
    </xf>
    <xf numFmtId="4" fontId="14" fillId="0" borderId="49" xfId="0" applyNumberFormat="1" applyFont="1" applyFill="1" applyBorder="1" applyAlignment="1">
      <alignment horizontal="right" vertical="center"/>
    </xf>
    <xf numFmtId="4" fontId="26" fillId="0" borderId="39" xfId="0" applyNumberFormat="1" applyFont="1" applyFill="1" applyBorder="1" applyAlignment="1">
      <alignment horizontal="right" vertical="center" wrapText="1"/>
    </xf>
    <xf numFmtId="0" fontId="63" fillId="0" borderId="0" xfId="0" applyFont="1"/>
    <xf numFmtId="0" fontId="63" fillId="0" borderId="0" xfId="0" applyFont="1" applyAlignment="1">
      <alignment horizontal="right"/>
    </xf>
    <xf numFmtId="0" fontId="64" fillId="5" borderId="5" xfId="0" applyFont="1" applyFill="1" applyBorder="1" applyAlignment="1">
      <alignment horizontal="left" vertical="center" wrapText="1"/>
    </xf>
    <xf numFmtId="0" fontId="64" fillId="5" borderId="4" xfId="0" applyFont="1" applyFill="1" applyBorder="1" applyAlignment="1">
      <alignment horizontal="left" vertical="center" wrapText="1"/>
    </xf>
    <xf numFmtId="0" fontId="65" fillId="5" borderId="39" xfId="0" applyFont="1" applyFill="1" applyBorder="1" applyAlignment="1">
      <alignment horizontal="center" vertical="center" wrapText="1"/>
    </xf>
    <xf numFmtId="0" fontId="65" fillId="5" borderId="1" xfId="0" applyFont="1" applyFill="1" applyBorder="1" applyAlignment="1">
      <alignment horizontal="center" vertical="center" wrapText="1"/>
    </xf>
    <xf numFmtId="0" fontId="65" fillId="5" borderId="2" xfId="0" applyFont="1" applyFill="1" applyBorder="1" applyAlignment="1">
      <alignment horizontal="center" vertical="center" wrapText="1"/>
    </xf>
    <xf numFmtId="0" fontId="65" fillId="5" borderId="15" xfId="0" applyFont="1" applyFill="1" applyBorder="1" applyAlignment="1">
      <alignment horizontal="center" vertical="center" wrapText="1"/>
    </xf>
    <xf numFmtId="4" fontId="66" fillId="4" borderId="39" xfId="0" applyNumberFormat="1" applyFont="1" applyFill="1" applyBorder="1" applyAlignment="1">
      <alignment horizontal="right" vertical="center" wrapText="1"/>
    </xf>
    <xf numFmtId="4" fontId="66" fillId="4" borderId="9" xfId="0" applyNumberFormat="1" applyFont="1" applyFill="1" applyBorder="1" applyAlignment="1">
      <alignment horizontal="right" vertical="center"/>
    </xf>
    <xf numFmtId="0" fontId="67" fillId="0" borderId="28" xfId="0" applyFont="1" applyBorder="1" applyAlignment="1">
      <alignment horizontal="center" vertical="center" wrapText="1"/>
    </xf>
    <xf numFmtId="4" fontId="66" fillId="0" borderId="28" xfId="0" applyNumberFormat="1" applyFont="1" applyBorder="1" applyAlignment="1">
      <alignment horizontal="right" vertical="center"/>
    </xf>
    <xf numFmtId="4" fontId="66" fillId="0" borderId="26" xfId="0" applyNumberFormat="1" applyFont="1" applyBorder="1" applyAlignment="1">
      <alignment horizontal="right" vertical="center"/>
    </xf>
    <xf numFmtId="4" fontId="67" fillId="0" borderId="8" xfId="0" applyNumberFormat="1" applyFont="1" applyBorder="1" applyAlignment="1">
      <alignment horizontal="right" vertical="center"/>
    </xf>
    <xf numFmtId="10" fontId="67" fillId="0" borderId="16" xfId="0" applyNumberFormat="1" applyFont="1" applyBorder="1" applyAlignment="1">
      <alignment horizontal="center" vertical="center"/>
    </xf>
    <xf numFmtId="10" fontId="67" fillId="0" borderId="16" xfId="0" applyNumberFormat="1" applyFont="1" applyFill="1" applyBorder="1" applyAlignment="1">
      <alignment horizontal="center" vertical="center"/>
    </xf>
    <xf numFmtId="4" fontId="66" fillId="5" borderId="67" xfId="0" applyNumberFormat="1" applyFont="1" applyFill="1" applyBorder="1" applyAlignment="1">
      <alignment horizontal="right" vertical="center"/>
    </xf>
    <xf numFmtId="10" fontId="69" fillId="0" borderId="0" xfId="0" applyNumberFormat="1" applyFont="1" applyFill="1" applyBorder="1" applyAlignment="1">
      <alignment horizontal="center" vertical="center"/>
    </xf>
    <xf numFmtId="0" fontId="0" fillId="0" borderId="0" xfId="0" applyFill="1" applyBorder="1"/>
    <xf numFmtId="0" fontId="60" fillId="0" borderId="0" xfId="0" applyFont="1" applyFill="1" applyBorder="1" applyAlignment="1">
      <alignment vertical="center"/>
    </xf>
    <xf numFmtId="0" fontId="69" fillId="0" borderId="0" xfId="0" applyFont="1" applyFill="1" applyBorder="1" applyAlignment="1">
      <alignment horizontal="left" vertical="center" wrapText="1"/>
    </xf>
    <xf numFmtId="4" fontId="69" fillId="0" borderId="0" xfId="0" applyNumberFormat="1" applyFont="1" applyFill="1" applyBorder="1" applyAlignment="1">
      <alignment horizontal="right" vertical="center"/>
    </xf>
    <xf numFmtId="0" fontId="70" fillId="0" borderId="0" xfId="0" applyFont="1" applyFill="1" applyBorder="1" applyAlignment="1">
      <alignment horizontal="left" vertical="center" wrapText="1"/>
    </xf>
    <xf numFmtId="4" fontId="70" fillId="0" borderId="0" xfId="0" applyNumberFormat="1" applyFont="1" applyFill="1" applyBorder="1" applyAlignment="1">
      <alignment horizontal="right" vertical="center"/>
    </xf>
    <xf numFmtId="4" fontId="63" fillId="0" borderId="0" xfId="0" applyNumberFormat="1" applyFont="1" applyFill="1" applyBorder="1" applyAlignment="1">
      <alignment horizontal="right" vertical="center"/>
    </xf>
    <xf numFmtId="10" fontId="70" fillId="0" borderId="0" xfId="0" applyNumberFormat="1" applyFont="1" applyFill="1" applyBorder="1" applyAlignment="1">
      <alignment horizontal="center" vertical="center"/>
    </xf>
    <xf numFmtId="0" fontId="63" fillId="0" borderId="0" xfId="0" applyFont="1" applyFill="1" applyBorder="1" applyAlignment="1">
      <alignment horizontal="right"/>
    </xf>
    <xf numFmtId="4" fontId="68" fillId="0" borderId="2" xfId="0" applyNumberFormat="1" applyFont="1" applyFill="1" applyBorder="1" applyAlignment="1">
      <alignment horizontal="right" vertical="center"/>
    </xf>
    <xf numFmtId="0" fontId="66" fillId="0" borderId="2" xfId="0" applyFont="1" applyFill="1" applyBorder="1" applyAlignment="1">
      <alignment horizontal="right" vertical="center" wrapText="1"/>
    </xf>
    <xf numFmtId="0" fontId="66" fillId="0" borderId="2" xfId="0" applyFont="1" applyFill="1" applyBorder="1" applyAlignment="1">
      <alignment horizontal="left" vertical="center" wrapText="1"/>
    </xf>
    <xf numFmtId="4" fontId="72" fillId="0" borderId="2" xfId="0" applyNumberFormat="1" applyFont="1" applyFill="1" applyBorder="1" applyAlignment="1">
      <alignment horizontal="right" vertical="center"/>
    </xf>
    <xf numFmtId="4" fontId="73" fillId="0" borderId="2" xfId="0" applyNumberFormat="1" applyFont="1" applyFill="1" applyBorder="1" applyAlignment="1">
      <alignment horizontal="right" vertical="center"/>
    </xf>
    <xf numFmtId="4" fontId="66" fillId="0" borderId="2" xfId="0" applyNumberFormat="1" applyFont="1" applyFill="1" applyBorder="1" applyAlignment="1">
      <alignment horizontal="right" vertical="center"/>
    </xf>
    <xf numFmtId="0" fontId="69" fillId="0" borderId="0" xfId="0" applyFont="1" applyBorder="1" applyAlignment="1">
      <alignment horizontal="left" vertical="center" wrapText="1"/>
    </xf>
    <xf numFmtId="10" fontId="0" fillId="0" borderId="0" xfId="0" applyNumberFormat="1"/>
    <xf numFmtId="0" fontId="39" fillId="0" borderId="0" xfId="0" applyFont="1" applyFill="1" applyBorder="1" applyAlignment="1">
      <alignment vertical="center"/>
    </xf>
    <xf numFmtId="0" fontId="39" fillId="0" borderId="0" xfId="0" applyFont="1"/>
    <xf numFmtId="0" fontId="66" fillId="0" borderId="0" xfId="0" applyFont="1"/>
    <xf numFmtId="0" fontId="67" fillId="0" borderId="0" xfId="0" applyFont="1"/>
    <xf numFmtId="10" fontId="67" fillId="0" borderId="0" xfId="0" applyNumberFormat="1" applyFont="1"/>
    <xf numFmtId="0" fontId="67" fillId="0" borderId="1" xfId="0" applyFont="1" applyBorder="1" applyAlignment="1">
      <alignment horizontal="center" vertical="top"/>
    </xf>
    <xf numFmtId="0" fontId="67" fillId="0" borderId="1" xfId="0" applyFont="1" applyFill="1" applyBorder="1" applyAlignment="1">
      <alignment horizontal="center" vertical="top"/>
    </xf>
    <xf numFmtId="0" fontId="67" fillId="0" borderId="0" xfId="0" applyFont="1" applyAlignment="1">
      <alignment horizontal="left" vertical="top"/>
    </xf>
    <xf numFmtId="0" fontId="77" fillId="0" borderId="0" xfId="0" applyFont="1"/>
    <xf numFmtId="4" fontId="67" fillId="0" borderId="1" xfId="0" applyNumberFormat="1" applyFont="1" applyFill="1" applyBorder="1" applyAlignment="1">
      <alignment horizontal="right" vertical="center"/>
    </xf>
    <xf numFmtId="0" fontId="66" fillId="0" borderId="11" xfId="0" applyFont="1" applyFill="1" applyBorder="1" applyAlignment="1">
      <alignment horizontal="left" vertical="center" wrapText="1"/>
    </xf>
    <xf numFmtId="4" fontId="66" fillId="0" borderId="27" xfId="0" applyNumberFormat="1" applyFont="1" applyFill="1" applyBorder="1" applyAlignment="1">
      <alignment horizontal="right" vertical="center" wrapText="1"/>
    </xf>
    <xf numFmtId="4" fontId="67" fillId="0" borderId="2" xfId="0" applyNumberFormat="1" applyFont="1" applyFill="1" applyBorder="1" applyAlignment="1">
      <alignment horizontal="right" vertical="center"/>
    </xf>
    <xf numFmtId="10" fontId="67" fillId="0" borderId="52" xfId="0" applyNumberFormat="1" applyFont="1" applyFill="1" applyBorder="1" applyAlignment="1">
      <alignment horizontal="center" vertical="center"/>
    </xf>
    <xf numFmtId="10" fontId="67" fillId="0" borderId="14" xfId="0" applyNumberFormat="1" applyFont="1" applyFill="1" applyBorder="1" applyAlignment="1">
      <alignment horizontal="center" vertical="center"/>
    </xf>
    <xf numFmtId="4" fontId="67" fillId="0" borderId="27" xfId="0" applyNumberFormat="1" applyFont="1" applyFill="1" applyBorder="1" applyAlignment="1">
      <alignment horizontal="right" vertical="center"/>
    </xf>
    <xf numFmtId="0" fontId="14" fillId="0" borderId="1" xfId="10" applyFont="1" applyBorder="1" applyAlignment="1">
      <alignment vertical="center" wrapText="1"/>
    </xf>
    <xf numFmtId="0" fontId="0" fillId="0" borderId="3" xfId="0" applyFill="1" applyBorder="1" applyAlignment="1">
      <alignment vertical="center" wrapText="1"/>
    </xf>
    <xf numFmtId="164" fontId="13" fillId="0" borderId="3" xfId="0" applyNumberFormat="1" applyFont="1" applyFill="1" applyBorder="1" applyAlignment="1">
      <alignment vertical="center" wrapText="1"/>
    </xf>
    <xf numFmtId="164" fontId="13" fillId="0" borderId="3" xfId="0" applyNumberFormat="1" applyFont="1" applyFill="1" applyBorder="1" applyAlignment="1">
      <alignment horizontal="center" vertical="center" wrapText="1"/>
    </xf>
    <xf numFmtId="0" fontId="13" fillId="0" borderId="2" xfId="0" applyFont="1" applyFill="1" applyBorder="1" applyAlignment="1">
      <alignment horizontal="left" vertical="center" wrapText="1"/>
    </xf>
    <xf numFmtId="4" fontId="13" fillId="0" borderId="49" xfId="0" applyNumberFormat="1" applyFont="1" applyFill="1" applyBorder="1" applyAlignment="1">
      <alignment horizontal="right" vertical="center"/>
    </xf>
    <xf numFmtId="4" fontId="30" fillId="0" borderId="58" xfId="0" applyNumberFormat="1" applyFont="1" applyFill="1" applyBorder="1" applyAlignment="1">
      <alignment horizontal="right" vertical="center"/>
    </xf>
    <xf numFmtId="4" fontId="13" fillId="0" borderId="6" xfId="0" applyNumberFormat="1" applyFont="1" applyFill="1" applyBorder="1" applyAlignment="1">
      <alignment horizontal="right" vertical="center"/>
    </xf>
    <xf numFmtId="10" fontId="13" fillId="0" borderId="27" xfId="0" applyNumberFormat="1" applyFont="1" applyFill="1" applyBorder="1" applyAlignment="1">
      <alignment horizontal="center" vertical="center"/>
    </xf>
    <xf numFmtId="10" fontId="0" fillId="0" borderId="49" xfId="0" applyNumberFormat="1" applyFill="1" applyBorder="1" applyAlignment="1">
      <alignment horizontal="center" vertical="center"/>
    </xf>
    <xf numFmtId="0" fontId="0" fillId="0" borderId="69" xfId="0" applyFill="1" applyBorder="1" applyAlignment="1">
      <alignment vertical="center"/>
    </xf>
    <xf numFmtId="0" fontId="72" fillId="0" borderId="11" xfId="0" applyFont="1" applyFill="1" applyBorder="1" applyAlignment="1">
      <alignment horizontal="left" vertical="center" wrapText="1"/>
    </xf>
    <xf numFmtId="0" fontId="64" fillId="5" borderId="9" xfId="0" applyFont="1" applyFill="1" applyBorder="1" applyAlignment="1">
      <alignment horizontal="left" vertical="center" wrapText="1"/>
    </xf>
    <xf numFmtId="0" fontId="60" fillId="0" borderId="0" xfId="0" applyFont="1" applyFill="1"/>
    <xf numFmtId="0" fontId="78" fillId="0" borderId="0" xfId="0" applyFont="1" applyFill="1" applyBorder="1" applyAlignment="1"/>
    <xf numFmtId="0" fontId="14" fillId="0" borderId="1" xfId="0" applyFont="1" applyFill="1" applyBorder="1" applyAlignment="1">
      <alignment horizontal="left" vertical="center" wrapText="1"/>
    </xf>
    <xf numFmtId="10" fontId="14" fillId="0" borderId="49" xfId="0" applyNumberFormat="1" applyFont="1" applyFill="1" applyBorder="1" applyAlignment="1">
      <alignment horizontal="center" vertical="center"/>
    </xf>
    <xf numFmtId="0" fontId="14" fillId="2" borderId="3" xfId="0" applyFont="1" applyFill="1" applyBorder="1" applyAlignment="1">
      <alignment horizontal="center" vertical="center" wrapText="1"/>
    </xf>
    <xf numFmtId="4" fontId="14" fillId="0" borderId="47" xfId="0" applyNumberFormat="1" applyFont="1" applyBorder="1" applyAlignment="1">
      <alignment horizontal="right" vertical="center"/>
    </xf>
    <xf numFmtId="0" fontId="12" fillId="0" borderId="1" xfId="0" applyFont="1" applyFill="1" applyBorder="1" applyAlignment="1">
      <alignment vertical="center" wrapText="1"/>
    </xf>
    <xf numFmtId="0" fontId="12" fillId="0" borderId="18" xfId="0" applyFont="1" applyFill="1" applyBorder="1" applyAlignment="1">
      <alignment vertical="center" wrapText="1"/>
    </xf>
    <xf numFmtId="4" fontId="30" fillId="0" borderId="3" xfId="0" applyNumberFormat="1" applyFont="1" applyFill="1" applyBorder="1" applyAlignment="1">
      <alignment horizontal="right" vertical="center"/>
    </xf>
    <xf numFmtId="4" fontId="12" fillId="0" borderId="1" xfId="0" applyNumberFormat="1" applyFont="1" applyFill="1" applyBorder="1" applyAlignment="1">
      <alignment horizontal="right" vertical="center"/>
    </xf>
    <xf numFmtId="4" fontId="12" fillId="0" borderId="3" xfId="0" applyNumberFormat="1" applyFont="1" applyFill="1" applyBorder="1" applyAlignment="1">
      <alignment horizontal="right" vertical="center"/>
    </xf>
    <xf numFmtId="4" fontId="12" fillId="0" borderId="27" xfId="0" applyNumberFormat="1" applyFont="1" applyFill="1" applyBorder="1" applyAlignment="1">
      <alignment horizontal="right" vertical="center"/>
    </xf>
    <xf numFmtId="10" fontId="26" fillId="0" borderId="27" xfId="0" applyNumberFormat="1" applyFont="1" applyFill="1" applyBorder="1" applyAlignment="1">
      <alignment horizontal="center" vertical="center"/>
    </xf>
    <xf numFmtId="0" fontId="20" fillId="3" borderId="66" xfId="0" applyFont="1" applyFill="1" applyBorder="1" applyAlignment="1">
      <alignment horizontal="center" vertical="center"/>
    </xf>
    <xf numFmtId="0" fontId="20" fillId="3" borderId="62" xfId="0" applyFont="1" applyFill="1" applyBorder="1" applyAlignment="1">
      <alignment vertical="center" wrapText="1"/>
    </xf>
    <xf numFmtId="0" fontId="20" fillId="3" borderId="62" xfId="0" applyFont="1" applyFill="1" applyBorder="1" applyAlignment="1">
      <alignment horizontal="left" vertical="center" wrapText="1"/>
    </xf>
    <xf numFmtId="0" fontId="14" fillId="3" borderId="62" xfId="0" applyFont="1" applyFill="1" applyBorder="1" applyAlignment="1">
      <alignment horizontal="left" vertical="center" wrapText="1"/>
    </xf>
    <xf numFmtId="0" fontId="14" fillId="3" borderId="62" xfId="0" applyFont="1" applyFill="1" applyBorder="1" applyAlignment="1">
      <alignment horizontal="left" vertical="center"/>
    </xf>
    <xf numFmtId="4" fontId="20" fillId="3" borderId="70" xfId="0" applyNumberFormat="1" applyFont="1" applyFill="1" applyBorder="1" applyAlignment="1">
      <alignment horizontal="right" vertical="center"/>
    </xf>
    <xf numFmtId="4" fontId="31" fillId="3" borderId="62" xfId="0" applyNumberFormat="1" applyFont="1" applyFill="1" applyBorder="1" applyAlignment="1">
      <alignment horizontal="left" vertical="center"/>
    </xf>
    <xf numFmtId="0" fontId="14" fillId="3" borderId="62" xfId="0" applyFont="1" applyFill="1" applyBorder="1" applyAlignment="1">
      <alignment horizontal="center" vertical="center"/>
    </xf>
    <xf numFmtId="0" fontId="14" fillId="3" borderId="64" xfId="0" applyFont="1" applyFill="1" applyBorder="1" applyAlignment="1">
      <alignment horizontal="center" vertical="center"/>
    </xf>
    <xf numFmtId="4" fontId="20" fillId="3" borderId="65" xfId="0" applyNumberFormat="1" applyFont="1" applyFill="1" applyBorder="1" applyAlignment="1">
      <alignment horizontal="right" vertical="center"/>
    </xf>
    <xf numFmtId="4" fontId="20" fillId="3" borderId="66" xfId="0" applyNumberFormat="1" applyFont="1" applyFill="1" applyBorder="1" applyAlignment="1">
      <alignment horizontal="right" vertical="center"/>
    </xf>
    <xf numFmtId="4" fontId="20" fillId="3" borderId="59" xfId="0" applyNumberFormat="1" applyFont="1" applyFill="1" applyBorder="1" applyAlignment="1">
      <alignment horizontal="right" vertical="center"/>
    </xf>
    <xf numFmtId="10" fontId="20" fillId="3" borderId="65" xfId="0" applyNumberFormat="1" applyFont="1" applyFill="1" applyBorder="1" applyAlignment="1">
      <alignment horizontal="center" vertical="center"/>
    </xf>
    <xf numFmtId="0" fontId="14" fillId="3" borderId="65" xfId="0" applyFont="1" applyFill="1" applyBorder="1" applyAlignment="1">
      <alignment horizontal="center" vertical="center"/>
    </xf>
    <xf numFmtId="4" fontId="30" fillId="0" borderId="1" xfId="0" applyNumberFormat="1" applyFont="1" applyFill="1" applyBorder="1" applyAlignment="1">
      <alignment horizontal="right" vertical="center"/>
    </xf>
    <xf numFmtId="4" fontId="67" fillId="0" borderId="0" xfId="0" applyNumberFormat="1" applyFont="1" applyFill="1" applyBorder="1" applyAlignment="1">
      <alignment vertical="center" wrapText="1"/>
    </xf>
    <xf numFmtId="4" fontId="71" fillId="0" borderId="4" xfId="0" applyNumberFormat="1" applyFont="1" applyFill="1" applyBorder="1" applyAlignment="1">
      <alignment horizontal="right" vertical="center"/>
    </xf>
    <xf numFmtId="4" fontId="66" fillId="5" borderId="67" xfId="0" applyNumberFormat="1" applyFont="1" applyFill="1" applyBorder="1" applyAlignment="1">
      <alignment horizontal="center" vertical="center"/>
    </xf>
    <xf numFmtId="0" fontId="24" fillId="0" borderId="0" xfId="0" applyFont="1" applyFill="1"/>
    <xf numFmtId="4" fontId="66" fillId="4" borderId="53" xfId="0" applyNumberFormat="1" applyFont="1" applyFill="1" applyBorder="1" applyAlignment="1">
      <alignment horizontal="right" vertical="center"/>
    </xf>
    <xf numFmtId="0" fontId="65" fillId="5" borderId="60" xfId="0" applyFont="1" applyFill="1" applyBorder="1" applyAlignment="1">
      <alignment horizontal="center" vertical="center" wrapText="1"/>
    </xf>
    <xf numFmtId="4" fontId="67" fillId="0" borderId="9" xfId="0" applyNumberFormat="1" applyFont="1" applyFill="1" applyBorder="1" applyAlignment="1">
      <alignment horizontal="right" vertical="center"/>
    </xf>
    <xf numFmtId="4" fontId="67" fillId="3" borderId="24" xfId="0" applyNumberFormat="1" applyFont="1" applyFill="1" applyBorder="1" applyAlignment="1">
      <alignment horizontal="right" vertical="center"/>
    </xf>
    <xf numFmtId="4" fontId="67" fillId="7" borderId="24" xfId="0" applyNumberFormat="1" applyFont="1" applyFill="1" applyBorder="1" applyAlignment="1">
      <alignment horizontal="right" vertical="center"/>
    </xf>
    <xf numFmtId="4" fontId="66" fillId="0" borderId="7" xfId="0" applyNumberFormat="1" applyFont="1" applyBorder="1" applyAlignment="1">
      <alignment horizontal="right" vertical="center"/>
    </xf>
    <xf numFmtId="10" fontId="67" fillId="4" borderId="15" xfId="0" applyNumberFormat="1" applyFont="1" applyFill="1" applyBorder="1" applyAlignment="1">
      <alignment horizontal="center" vertical="center"/>
    </xf>
    <xf numFmtId="10" fontId="67" fillId="5" borderId="44" xfId="0" applyNumberFormat="1" applyFont="1" applyFill="1" applyBorder="1" applyAlignment="1">
      <alignment horizontal="center" vertical="center"/>
    </xf>
    <xf numFmtId="10" fontId="67" fillId="5" borderId="15" xfId="0" applyNumberFormat="1" applyFont="1" applyFill="1" applyBorder="1" applyAlignment="1">
      <alignment horizontal="center" vertical="center"/>
    </xf>
    <xf numFmtId="0" fontId="67" fillId="0" borderId="11" xfId="0" applyFont="1" applyFill="1" applyBorder="1" applyAlignment="1">
      <alignment horizontal="left" vertical="center" wrapText="1"/>
    </xf>
    <xf numFmtId="4" fontId="67" fillId="0" borderId="27" xfId="0" applyNumberFormat="1" applyFont="1" applyFill="1" applyBorder="1" applyAlignment="1">
      <alignment horizontal="right" vertical="center" wrapText="1"/>
    </xf>
    <xf numFmtId="4" fontId="66" fillId="5" borderId="56" xfId="0" applyNumberFormat="1" applyFont="1" applyFill="1" applyBorder="1" applyAlignment="1">
      <alignment horizontal="right" vertical="center"/>
    </xf>
    <xf numFmtId="4" fontId="66" fillId="5" borderId="57" xfId="0" applyNumberFormat="1" applyFont="1" applyFill="1" applyBorder="1" applyAlignment="1">
      <alignment horizontal="right" vertical="center"/>
    </xf>
    <xf numFmtId="4" fontId="68" fillId="0" borderId="71" xfId="0" applyNumberFormat="1" applyFont="1" applyFill="1" applyBorder="1" applyAlignment="1">
      <alignment horizontal="right" vertical="center"/>
    </xf>
    <xf numFmtId="4" fontId="66" fillId="4" borderId="71" xfId="0" applyNumberFormat="1" applyFont="1" applyFill="1" applyBorder="1" applyAlignment="1">
      <alignment horizontal="right" vertical="center"/>
    </xf>
    <xf numFmtId="4" fontId="66" fillId="8" borderId="2" xfId="0" applyNumberFormat="1" applyFont="1" applyFill="1" applyBorder="1" applyAlignment="1">
      <alignment horizontal="right" vertical="center"/>
    </xf>
    <xf numFmtId="4" fontId="68" fillId="8" borderId="68" xfId="0" applyNumberFormat="1" applyFont="1" applyFill="1" applyBorder="1" applyAlignment="1">
      <alignment horizontal="right" vertical="center"/>
    </xf>
    <xf numFmtId="0" fontId="14" fillId="0" borderId="3" xfId="0" applyFont="1" applyFill="1" applyBorder="1" applyAlignment="1">
      <alignment horizontal="left" vertical="center" wrapText="1"/>
    </xf>
    <xf numFmtId="0" fontId="14" fillId="0" borderId="3" xfId="0" applyFont="1" applyFill="1" applyBorder="1" applyAlignment="1">
      <alignment horizontal="center" vertical="center" wrapText="1"/>
    </xf>
    <xf numFmtId="4" fontId="14" fillId="0" borderId="3" xfId="0" applyNumberFormat="1" applyFont="1" applyFill="1" applyBorder="1" applyAlignment="1">
      <alignment horizontal="right" vertical="center"/>
    </xf>
    <xf numFmtId="4" fontId="14" fillId="0" borderId="3" xfId="0" applyNumberFormat="1" applyFont="1" applyFill="1" applyBorder="1" applyAlignment="1">
      <alignment horizontal="center" vertical="center"/>
    </xf>
    <xf numFmtId="0" fontId="26" fillId="0" borderId="3" xfId="0" applyFont="1" applyFill="1" applyBorder="1" applyAlignment="1">
      <alignment horizontal="center" vertical="center" wrapText="1"/>
    </xf>
    <xf numFmtId="0" fontId="26" fillId="0" borderId="2" xfId="10" applyFont="1" applyBorder="1" applyAlignment="1">
      <alignment horizontal="left" vertical="center" wrapText="1"/>
    </xf>
    <xf numFmtId="4" fontId="30" fillId="0" borderId="24" xfId="0" applyNumberFormat="1" applyFont="1" applyFill="1" applyBorder="1" applyAlignment="1">
      <alignment horizontal="right" vertical="center" wrapText="1"/>
    </xf>
    <xf numFmtId="0" fontId="26" fillId="0" borderId="14" xfId="0" applyFont="1" applyBorder="1" applyAlignment="1">
      <alignment vertical="center" wrapText="1"/>
    </xf>
    <xf numFmtId="4" fontId="66" fillId="0" borderId="1" xfId="0" applyNumberFormat="1" applyFont="1" applyFill="1" applyBorder="1" applyAlignment="1">
      <alignment horizontal="right" vertical="center"/>
    </xf>
    <xf numFmtId="4" fontId="68" fillId="7" borderId="1" xfId="0" applyNumberFormat="1" applyFont="1" applyFill="1" applyBorder="1" applyAlignment="1">
      <alignment horizontal="right" vertical="center"/>
    </xf>
    <xf numFmtId="4" fontId="66" fillId="0" borderId="27" xfId="0" applyNumberFormat="1" applyFont="1" applyFill="1" applyBorder="1" applyAlignment="1">
      <alignment horizontal="right" vertical="center"/>
    </xf>
    <xf numFmtId="4" fontId="66" fillId="0" borderId="58" xfId="0" applyNumberFormat="1" applyFont="1" applyFill="1" applyBorder="1" applyAlignment="1">
      <alignment horizontal="right" vertical="center"/>
    </xf>
    <xf numFmtId="10" fontId="66" fillId="0" borderId="52" xfId="0" applyNumberFormat="1" applyFont="1" applyFill="1" applyBorder="1" applyAlignment="1">
      <alignment horizontal="center" vertical="center"/>
    </xf>
    <xf numFmtId="10" fontId="66" fillId="0" borderId="14" xfId="0" applyNumberFormat="1" applyFont="1" applyFill="1" applyBorder="1" applyAlignment="1">
      <alignment horizontal="center" vertical="center"/>
    </xf>
    <xf numFmtId="4" fontId="26" fillId="2" borderId="58" xfId="0" applyNumberFormat="1" applyFont="1" applyFill="1" applyBorder="1" applyAlignment="1">
      <alignment horizontal="right" vertical="center"/>
    </xf>
    <xf numFmtId="0" fontId="11" fillId="0" borderId="2" xfId="0" applyFont="1" applyFill="1" applyBorder="1" applyAlignment="1">
      <alignment horizontal="left" vertical="center" wrapText="1"/>
    </xf>
    <xf numFmtId="0" fontId="11" fillId="0" borderId="27" xfId="0" applyFont="1" applyFill="1" applyBorder="1" applyAlignment="1">
      <alignment vertical="center" wrapText="1"/>
    </xf>
    <xf numFmtId="0" fontId="11" fillId="0" borderId="42" xfId="0" applyFont="1" applyFill="1" applyBorder="1" applyAlignment="1">
      <alignment vertical="center" wrapText="1"/>
    </xf>
    <xf numFmtId="0" fontId="10" fillId="0" borderId="27" xfId="0" applyFont="1" applyFill="1" applyBorder="1" applyAlignment="1">
      <alignment vertical="center" wrapText="1"/>
    </xf>
    <xf numFmtId="0" fontId="9" fillId="0" borderId="14" xfId="0" applyFont="1" applyBorder="1" applyAlignment="1">
      <alignment horizontal="left" vertical="center" wrapText="1"/>
    </xf>
    <xf numFmtId="0" fontId="8" fillId="0" borderId="27" xfId="0" applyFont="1" applyFill="1" applyBorder="1" applyAlignment="1">
      <alignment vertical="center" wrapText="1"/>
    </xf>
    <xf numFmtId="0" fontId="0" fillId="0" borderId="3" xfId="0" applyFill="1" applyBorder="1" applyAlignment="1">
      <alignment horizontal="left" vertical="center" wrapText="1"/>
    </xf>
    <xf numFmtId="0" fontId="0" fillId="0" borderId="3" xfId="0" applyBorder="1" applyAlignment="1">
      <alignment horizontal="center" vertical="center" wrapText="1"/>
    </xf>
    <xf numFmtId="0" fontId="7" fillId="2" borderId="2" xfId="0" applyFont="1" applyFill="1" applyBorder="1" applyAlignment="1">
      <alignment horizontal="left" vertical="center" wrapText="1"/>
    </xf>
    <xf numFmtId="0" fontId="6" fillId="0" borderId="27" xfId="0" applyFont="1" applyFill="1" applyBorder="1" applyAlignment="1">
      <alignment vertical="center" wrapText="1"/>
    </xf>
    <xf numFmtId="0" fontId="5" fillId="0" borderId="27" xfId="0" applyFont="1" applyFill="1" applyBorder="1" applyAlignment="1">
      <alignment vertical="center" wrapText="1"/>
    </xf>
    <xf numFmtId="0" fontId="0" fillId="0" borderId="3" xfId="0" applyBorder="1" applyAlignment="1">
      <alignment horizontal="left" vertical="center" wrapText="1"/>
    </xf>
    <xf numFmtId="0" fontId="0" fillId="0" borderId="1" xfId="0" applyBorder="1" applyAlignment="1">
      <alignment vertical="center" wrapText="1"/>
    </xf>
    <xf numFmtId="0" fontId="2" fillId="2" borderId="1" xfId="0" applyFont="1" applyFill="1" applyBorder="1" applyAlignment="1">
      <alignment horizontal="left" vertical="center" wrapText="1"/>
    </xf>
    <xf numFmtId="0" fontId="2" fillId="0" borderId="3" xfId="10" applyFont="1" applyFill="1" applyBorder="1" applyAlignment="1">
      <alignment vertical="center" wrapText="1"/>
    </xf>
    <xf numFmtId="164" fontId="2" fillId="0" borderId="3" xfId="0" applyNumberFormat="1" applyFont="1" applyFill="1" applyBorder="1" applyAlignment="1">
      <alignment vertical="center" wrapText="1"/>
    </xf>
    <xf numFmtId="0" fontId="2" fillId="2" borderId="3" xfId="0" applyFont="1" applyFill="1" applyBorder="1" applyAlignment="1">
      <alignment horizontal="left" vertical="center" wrapText="1"/>
    </xf>
    <xf numFmtId="0" fontId="2" fillId="0" borderId="1" xfId="0" applyFont="1" applyFill="1" applyBorder="1" applyAlignment="1">
      <alignment horizontal="left" vertical="center" wrapText="1"/>
    </xf>
    <xf numFmtId="4" fontId="14" fillId="2" borderId="39" xfId="0" applyNumberFormat="1" applyFont="1" applyFill="1" applyBorder="1" applyAlignment="1">
      <alignment horizontal="right" vertical="center"/>
    </xf>
    <xf numFmtId="0" fontId="66" fillId="0" borderId="6" xfId="0" applyFont="1" applyFill="1" applyBorder="1" applyAlignment="1">
      <alignment horizontal="left" vertical="center" wrapText="1"/>
    </xf>
    <xf numFmtId="0" fontId="66" fillId="0" borderId="4" xfId="0" applyFont="1" applyFill="1" applyBorder="1" applyAlignment="1">
      <alignment horizontal="left" vertical="center" wrapText="1"/>
    </xf>
    <xf numFmtId="0" fontId="57" fillId="0" borderId="0" xfId="0" applyFont="1" applyAlignment="1">
      <alignment horizontal="center" wrapText="1"/>
    </xf>
    <xf numFmtId="0" fontId="64" fillId="5" borderId="1" xfId="0" applyFont="1" applyFill="1" applyBorder="1" applyAlignment="1">
      <alignment horizontal="left" vertical="center" wrapText="1"/>
    </xf>
    <xf numFmtId="0" fontId="64" fillId="5" borderId="2" xfId="0" applyFont="1" applyFill="1" applyBorder="1" applyAlignment="1">
      <alignment horizontal="left" vertical="center" wrapText="1"/>
    </xf>
    <xf numFmtId="0" fontId="64" fillId="5" borderId="49" xfId="0" applyFont="1" applyFill="1" applyBorder="1" applyAlignment="1">
      <alignment horizontal="left" vertical="center" wrapText="1"/>
    </xf>
    <xf numFmtId="0" fontId="64" fillId="5" borderId="39" xfId="0" applyFont="1" applyFill="1" applyBorder="1" applyAlignment="1">
      <alignment horizontal="left" vertical="center" wrapText="1"/>
    </xf>
    <xf numFmtId="0" fontId="64" fillId="5" borderId="27" xfId="0" applyFont="1" applyFill="1" applyBorder="1" applyAlignment="1">
      <alignment horizontal="left" vertical="center" wrapText="1"/>
    </xf>
    <xf numFmtId="0" fontId="64" fillId="5" borderId="52" xfId="0" applyFont="1" applyFill="1" applyBorder="1" applyAlignment="1">
      <alignment horizontal="center" vertical="center" wrapText="1"/>
    </xf>
    <xf numFmtId="0" fontId="64" fillId="5" borderId="11" xfId="0" applyFont="1" applyFill="1" applyBorder="1" applyAlignment="1">
      <alignment horizontal="center" vertical="center" wrapText="1"/>
    </xf>
    <xf numFmtId="0" fontId="64" fillId="5" borderId="17" xfId="0" applyFont="1" applyFill="1" applyBorder="1" applyAlignment="1">
      <alignment horizontal="center" vertical="center" wrapText="1"/>
    </xf>
    <xf numFmtId="0" fontId="64" fillId="5" borderId="14" xfId="0" applyFont="1" applyFill="1" applyBorder="1" applyAlignment="1">
      <alignment horizontal="left" vertical="center" wrapText="1"/>
    </xf>
    <xf numFmtId="0" fontId="65" fillId="5" borderId="2" xfId="0" applyFont="1" applyFill="1" applyBorder="1" applyAlignment="1">
      <alignment horizontal="center" vertical="center" wrapText="1"/>
    </xf>
    <xf numFmtId="0" fontId="65" fillId="5" borderId="11" xfId="0" applyFont="1" applyFill="1" applyBorder="1" applyAlignment="1">
      <alignment horizontal="center" vertical="center" wrapText="1"/>
    </xf>
    <xf numFmtId="0" fontId="66" fillId="4" borderId="1" xfId="0" applyFont="1" applyFill="1" applyBorder="1" applyAlignment="1">
      <alignment horizontal="left" vertical="center" wrapText="1"/>
    </xf>
    <xf numFmtId="0" fontId="66" fillId="4" borderId="2" xfId="0" applyFont="1" applyFill="1" applyBorder="1" applyAlignment="1">
      <alignment horizontal="left" vertical="center" wrapText="1"/>
    </xf>
    <xf numFmtId="10" fontId="67" fillId="3" borderId="49" xfId="0" applyNumberFormat="1" applyFont="1" applyFill="1" applyBorder="1" applyAlignment="1">
      <alignment horizontal="center" vertical="center"/>
    </xf>
    <xf numFmtId="10" fontId="67" fillId="3" borderId="39" xfId="0" applyNumberFormat="1" applyFont="1" applyFill="1" applyBorder="1" applyAlignment="1">
      <alignment horizontal="center" vertical="center"/>
    </xf>
    <xf numFmtId="4" fontId="66" fillId="0" borderId="49" xfId="0" applyNumberFormat="1" applyFont="1" applyFill="1" applyBorder="1" applyAlignment="1">
      <alignment horizontal="right" vertical="center" wrapText="1"/>
    </xf>
    <xf numFmtId="4" fontId="66" fillId="0" borderId="39" xfId="0" applyNumberFormat="1" applyFont="1" applyFill="1" applyBorder="1" applyAlignment="1">
      <alignment horizontal="right" vertical="center" wrapText="1"/>
    </xf>
    <xf numFmtId="10" fontId="66" fillId="0" borderId="49" xfId="0" applyNumberFormat="1" applyFont="1" applyFill="1" applyBorder="1" applyAlignment="1">
      <alignment horizontal="center" vertical="center"/>
    </xf>
    <xf numFmtId="10" fontId="66" fillId="0" borderId="39" xfId="0" applyNumberFormat="1" applyFont="1" applyFill="1" applyBorder="1" applyAlignment="1">
      <alignment horizontal="center" vertical="center"/>
    </xf>
    <xf numFmtId="10" fontId="66" fillId="0" borderId="19" xfId="0" applyNumberFormat="1" applyFont="1" applyFill="1" applyBorder="1" applyAlignment="1">
      <alignment horizontal="center" vertical="center"/>
    </xf>
    <xf numFmtId="10" fontId="66" fillId="0" borderId="15" xfId="0" applyNumberFormat="1" applyFont="1" applyFill="1" applyBorder="1" applyAlignment="1">
      <alignment horizontal="center" vertical="center"/>
    </xf>
    <xf numFmtId="0" fontId="66" fillId="0" borderId="8" xfId="0" applyFont="1" applyBorder="1" applyAlignment="1">
      <alignment horizontal="left" vertical="center" wrapText="1"/>
    </xf>
    <xf numFmtId="0" fontId="66" fillId="0" borderId="13" xfId="0" applyFont="1" applyBorder="1" applyAlignment="1">
      <alignment horizontal="left" vertical="center" wrapText="1"/>
    </xf>
    <xf numFmtId="0" fontId="66" fillId="7" borderId="2" xfId="0" applyFont="1" applyFill="1" applyBorder="1" applyAlignment="1">
      <alignment horizontal="left" vertical="center" wrapText="1"/>
    </xf>
    <xf numFmtId="0" fontId="66" fillId="7" borderId="17" xfId="0" applyFont="1" applyFill="1" applyBorder="1" applyAlignment="1">
      <alignment horizontal="left" vertical="center" wrapText="1"/>
    </xf>
    <xf numFmtId="4" fontId="66" fillId="3" borderId="49" xfId="0" applyNumberFormat="1" applyFont="1" applyFill="1" applyBorder="1" applyAlignment="1">
      <alignment horizontal="right" vertical="center" wrapText="1"/>
    </xf>
    <xf numFmtId="4" fontId="66" fillId="3" borderId="39" xfId="0" applyNumberFormat="1" applyFont="1" applyFill="1" applyBorder="1" applyAlignment="1">
      <alignment horizontal="right" vertical="center" wrapText="1"/>
    </xf>
    <xf numFmtId="4" fontId="66" fillId="3" borderId="40" xfId="0" applyNumberFormat="1" applyFont="1" applyFill="1" applyBorder="1" applyAlignment="1">
      <alignment horizontal="right" vertical="center"/>
    </xf>
    <xf numFmtId="4" fontId="66" fillId="3" borderId="53" xfId="0" applyNumberFormat="1" applyFont="1" applyFill="1" applyBorder="1" applyAlignment="1">
      <alignment horizontal="right" vertical="center"/>
    </xf>
    <xf numFmtId="4" fontId="66" fillId="3" borderId="72" xfId="0" applyNumberFormat="1" applyFont="1" applyFill="1" applyBorder="1" applyAlignment="1">
      <alignment horizontal="right" vertical="center"/>
    </xf>
    <xf numFmtId="4" fontId="66" fillId="3" borderId="73" xfId="0" applyNumberFormat="1" applyFont="1" applyFill="1" applyBorder="1" applyAlignment="1">
      <alignment horizontal="right" vertical="center"/>
    </xf>
    <xf numFmtId="4" fontId="66" fillId="3" borderId="41" xfId="0" applyNumberFormat="1" applyFont="1" applyFill="1" applyBorder="1" applyAlignment="1">
      <alignment horizontal="right" vertical="center"/>
    </xf>
    <xf numFmtId="4" fontId="66" fillId="3" borderId="42" xfId="0" applyNumberFormat="1" applyFont="1" applyFill="1" applyBorder="1" applyAlignment="1">
      <alignment horizontal="right" vertical="center"/>
    </xf>
    <xf numFmtId="0" fontId="66" fillId="0" borderId="21" xfId="0" applyFont="1" applyFill="1" applyBorder="1" applyAlignment="1">
      <alignment horizontal="left" vertical="center" wrapText="1"/>
    </xf>
    <xf numFmtId="10" fontId="67" fillId="3" borderId="19" xfId="0" applyNumberFormat="1" applyFont="1" applyFill="1" applyBorder="1" applyAlignment="1">
      <alignment horizontal="center" vertical="center"/>
    </xf>
    <xf numFmtId="10" fontId="67" fillId="3" borderId="15" xfId="0" applyNumberFormat="1" applyFont="1" applyFill="1" applyBorder="1" applyAlignment="1">
      <alignment horizontal="center" vertical="center"/>
    </xf>
    <xf numFmtId="4" fontId="66" fillId="0" borderId="19" xfId="0" applyNumberFormat="1" applyFont="1" applyFill="1" applyBorder="1" applyAlignment="1">
      <alignment horizontal="right" vertical="center"/>
    </xf>
    <xf numFmtId="4" fontId="66" fillId="0" borderId="15" xfId="0" applyNumberFormat="1" applyFont="1" applyFill="1" applyBorder="1" applyAlignment="1">
      <alignment horizontal="right" vertical="center"/>
    </xf>
    <xf numFmtId="0" fontId="66" fillId="3" borderId="6" xfId="0" applyFont="1" applyFill="1" applyBorder="1" applyAlignment="1">
      <alignment horizontal="left" vertical="center" wrapText="1"/>
    </xf>
    <xf numFmtId="0" fontId="66" fillId="3" borderId="48" xfId="0" applyFont="1" applyFill="1" applyBorder="1" applyAlignment="1">
      <alignment horizontal="left" vertical="center" wrapText="1"/>
    </xf>
    <xf numFmtId="4" fontId="66" fillId="0" borderId="49" xfId="0" applyNumberFormat="1" applyFont="1" applyFill="1" applyBorder="1" applyAlignment="1">
      <alignment horizontal="right" vertical="center"/>
    </xf>
    <xf numFmtId="4" fontId="66" fillId="0" borderId="39" xfId="0" applyNumberFormat="1" applyFont="1" applyFill="1" applyBorder="1" applyAlignment="1">
      <alignment horizontal="right" vertical="center"/>
    </xf>
    <xf numFmtId="4" fontId="66" fillId="0" borderId="41" xfId="0" applyNumberFormat="1" applyFont="1" applyFill="1" applyBorder="1" applyAlignment="1">
      <alignment horizontal="right" vertical="center"/>
    </xf>
    <xf numFmtId="4" fontId="66" fillId="0" borderId="42" xfId="0" applyNumberFormat="1" applyFont="1" applyFill="1" applyBorder="1" applyAlignment="1">
      <alignment horizontal="right" vertical="center"/>
    </xf>
    <xf numFmtId="0" fontId="66" fillId="5" borderId="56" xfId="0" applyFont="1" applyFill="1" applyBorder="1" applyAlignment="1">
      <alignment horizontal="left" vertical="center" wrapText="1"/>
    </xf>
    <xf numFmtId="0" fontId="66" fillId="5" borderId="57" xfId="0" applyFont="1" applyFill="1" applyBorder="1" applyAlignment="1">
      <alignment horizontal="left" vertical="center" wrapText="1"/>
    </xf>
    <xf numFmtId="4" fontId="73" fillId="0" borderId="11" xfId="0" applyNumberFormat="1" applyFont="1" applyFill="1" applyBorder="1" applyAlignment="1">
      <alignment horizontal="left" vertical="center"/>
    </xf>
    <xf numFmtId="4" fontId="73" fillId="0" borderId="24" xfId="0" applyNumberFormat="1" applyFont="1" applyFill="1" applyBorder="1" applyAlignment="1">
      <alignment horizontal="left" vertical="center"/>
    </xf>
    <xf numFmtId="4" fontId="66" fillId="0" borderId="11" xfId="0" applyNumberFormat="1" applyFont="1" applyFill="1" applyBorder="1" applyAlignment="1">
      <alignment horizontal="left" vertical="center"/>
    </xf>
    <xf numFmtId="4" fontId="66" fillId="0" borderId="24" xfId="0" applyNumberFormat="1" applyFont="1" applyFill="1" applyBorder="1" applyAlignment="1">
      <alignment horizontal="left" vertical="center"/>
    </xf>
    <xf numFmtId="4" fontId="68" fillId="0" borderId="2" xfId="0" applyNumberFormat="1" applyFont="1" applyFill="1" applyBorder="1" applyAlignment="1">
      <alignment horizontal="left" vertical="center"/>
    </xf>
    <xf numFmtId="4" fontId="68" fillId="0" borderId="11" xfId="0" applyNumberFormat="1" applyFont="1" applyFill="1" applyBorder="1" applyAlignment="1">
      <alignment horizontal="left" vertical="center"/>
    </xf>
    <xf numFmtId="4" fontId="68" fillId="0" borderId="24" xfId="0" applyNumberFormat="1" applyFont="1" applyFill="1" applyBorder="1" applyAlignment="1">
      <alignment horizontal="left" vertical="center"/>
    </xf>
    <xf numFmtId="4" fontId="71" fillId="0" borderId="11" xfId="0" applyNumberFormat="1" applyFont="1" applyFill="1" applyBorder="1" applyAlignment="1">
      <alignment horizontal="left" vertical="center" wrapText="1"/>
    </xf>
    <xf numFmtId="4" fontId="71" fillId="0" borderId="24" xfId="0" applyNumberFormat="1" applyFont="1" applyFill="1" applyBorder="1" applyAlignment="1">
      <alignment horizontal="left" vertical="center" wrapText="1"/>
    </xf>
    <xf numFmtId="4" fontId="72" fillId="0" borderId="11" xfId="0" applyNumberFormat="1" applyFont="1" applyFill="1" applyBorder="1" applyAlignment="1">
      <alignment horizontal="left" vertical="center"/>
    </xf>
    <xf numFmtId="4" fontId="72" fillId="0" borderId="24" xfId="0" applyNumberFormat="1" applyFont="1" applyFill="1" applyBorder="1" applyAlignment="1">
      <alignment horizontal="left" vertical="center"/>
    </xf>
    <xf numFmtId="0" fontId="20" fillId="0" borderId="0" xfId="0" applyFont="1" applyFill="1" applyBorder="1" applyAlignment="1">
      <alignment horizontal="left" wrapText="1"/>
    </xf>
    <xf numFmtId="4" fontId="67" fillId="0" borderId="1" xfId="0" applyNumberFormat="1" applyFont="1" applyFill="1" applyBorder="1" applyAlignment="1">
      <alignment horizontal="left" vertical="center" wrapText="1"/>
    </xf>
    <xf numFmtId="4" fontId="67" fillId="0" borderId="24" xfId="0" applyNumberFormat="1" applyFont="1" applyFill="1" applyBorder="1" applyAlignment="1">
      <alignment horizontal="left" vertical="center" wrapText="1"/>
    </xf>
    <xf numFmtId="0" fontId="66" fillId="0" borderId="1" xfId="0" applyFont="1" applyBorder="1" applyAlignment="1">
      <alignment horizontal="left" vertical="top" wrapText="1"/>
    </xf>
    <xf numFmtId="0" fontId="67" fillId="0" borderId="1" xfId="0" applyFont="1" applyBorder="1" applyAlignment="1">
      <alignment horizontal="left" vertical="top" wrapText="1"/>
    </xf>
    <xf numFmtId="0" fontId="67" fillId="0" borderId="2" xfId="0" applyFont="1" applyBorder="1" applyAlignment="1">
      <alignment horizontal="left" vertical="top" wrapText="1"/>
    </xf>
    <xf numFmtId="0" fontId="67" fillId="0" borderId="11" xfId="0" applyFont="1" applyBorder="1" applyAlignment="1">
      <alignment horizontal="left" vertical="top" wrapText="1"/>
    </xf>
    <xf numFmtId="0" fontId="67" fillId="0" borderId="24" xfId="0" applyFont="1" applyBorder="1" applyAlignment="1">
      <alignment horizontal="left" vertical="top" wrapText="1"/>
    </xf>
    <xf numFmtId="0" fontId="66" fillId="5" borderId="2" xfId="0" applyFont="1" applyFill="1" applyBorder="1" applyAlignment="1">
      <alignment horizontal="left" vertical="center" wrapText="1"/>
    </xf>
    <xf numFmtId="0" fontId="66" fillId="5" borderId="11" xfId="0" applyFont="1" applyFill="1" applyBorder="1" applyAlignment="1">
      <alignment horizontal="left" vertical="center" wrapText="1"/>
    </xf>
    <xf numFmtId="0" fontId="66" fillId="5" borderId="24" xfId="0" applyFont="1" applyFill="1" applyBorder="1" applyAlignment="1">
      <alignment horizontal="left" vertical="center" wrapText="1"/>
    </xf>
    <xf numFmtId="0" fontId="20" fillId="4" borderId="61" xfId="0" applyFont="1" applyFill="1" applyBorder="1" applyAlignment="1">
      <alignment horizontal="left" vertical="center" wrapText="1"/>
    </xf>
    <xf numFmtId="0" fontId="0" fillId="0" borderId="62" xfId="0" applyBorder="1" applyAlignment="1">
      <alignment horizontal="left" vertical="center"/>
    </xf>
    <xf numFmtId="0" fontId="0" fillId="0" borderId="63" xfId="0" applyBorder="1" applyAlignment="1">
      <alignment horizontal="left" vertical="center"/>
    </xf>
    <xf numFmtId="0" fontId="51" fillId="0" borderId="12" xfId="0" applyFont="1" applyFill="1" applyBorder="1" applyAlignment="1">
      <alignment horizontal="left" vertical="center" wrapText="1"/>
    </xf>
    <xf numFmtId="0" fontId="20" fillId="2" borderId="12" xfId="0" applyFont="1" applyFill="1" applyBorder="1" applyAlignment="1">
      <alignment horizontal="left" vertical="center" wrapText="1"/>
    </xf>
    <xf numFmtId="0" fontId="20" fillId="2" borderId="51" xfId="0" applyFont="1" applyFill="1" applyBorder="1" applyAlignment="1">
      <alignment horizontal="left" vertical="center" wrapText="1"/>
    </xf>
    <xf numFmtId="4" fontId="0" fillId="0" borderId="3" xfId="0" applyNumberFormat="1" applyBorder="1" applyAlignment="1">
      <alignment horizontal="right" vertical="center"/>
    </xf>
    <xf numFmtId="4" fontId="0" fillId="0" borderId="18" xfId="0" applyNumberFormat="1" applyBorder="1" applyAlignment="1">
      <alignment horizontal="right" vertical="center"/>
    </xf>
    <xf numFmtId="4" fontId="0" fillId="0" borderId="5" xfId="0" applyNumberFormat="1" applyBorder="1" applyAlignment="1">
      <alignment horizontal="right" vertical="center"/>
    </xf>
    <xf numFmtId="4" fontId="0" fillId="0" borderId="3" xfId="0" applyNumberFormat="1" applyBorder="1" applyAlignment="1">
      <alignment horizontal="center" vertical="center"/>
    </xf>
    <xf numFmtId="4" fontId="0" fillId="0" borderId="18" xfId="0" applyNumberFormat="1" applyBorder="1" applyAlignment="1">
      <alignment horizontal="center" vertical="center"/>
    </xf>
    <xf numFmtId="4" fontId="0" fillId="0" borderId="5" xfId="0" applyNumberFormat="1" applyBorder="1" applyAlignment="1">
      <alignment horizontal="center" vertical="center"/>
    </xf>
    <xf numFmtId="0" fontId="0" fillId="0" borderId="3" xfId="0" applyBorder="1" applyAlignment="1">
      <alignment horizontal="center" vertical="center" wrapText="1"/>
    </xf>
    <xf numFmtId="0" fontId="0" fillId="0" borderId="18" xfId="0" applyBorder="1" applyAlignment="1">
      <alignment horizontal="center" vertical="center" wrapText="1"/>
    </xf>
    <xf numFmtId="0" fontId="0" fillId="0" borderId="5" xfId="0" applyBorder="1" applyAlignment="1">
      <alignment horizontal="center" vertical="center" wrapText="1"/>
    </xf>
    <xf numFmtId="0" fontId="0" fillId="0" borderId="3" xfId="0" applyBorder="1" applyAlignment="1">
      <alignment horizontal="left" vertical="center" wrapText="1"/>
    </xf>
    <xf numFmtId="0" fontId="0" fillId="0" borderId="5" xfId="0" applyBorder="1" applyAlignment="1">
      <alignment horizontal="left" vertical="center" wrapText="1"/>
    </xf>
    <xf numFmtId="0" fontId="14" fillId="2" borderId="41" xfId="0" applyFont="1" applyFill="1" applyBorder="1" applyAlignment="1">
      <alignment horizontal="left" vertical="center" wrapText="1"/>
    </xf>
    <xf numFmtId="0" fontId="14" fillId="2" borderId="46" xfId="0" applyFont="1" applyFill="1" applyBorder="1" applyAlignment="1">
      <alignment horizontal="left" vertical="center" wrapText="1"/>
    </xf>
    <xf numFmtId="0" fontId="0" fillId="0" borderId="42" xfId="0" applyBorder="1" applyAlignment="1">
      <alignment horizontal="left" vertical="center" wrapText="1"/>
    </xf>
    <xf numFmtId="4" fontId="14" fillId="0" borderId="49" xfId="0" applyNumberFormat="1" applyFont="1" applyFill="1" applyBorder="1" applyAlignment="1">
      <alignment horizontal="right" vertical="center" wrapText="1"/>
    </xf>
    <xf numFmtId="4" fontId="14" fillId="0" borderId="39" xfId="0" applyNumberFormat="1" applyFont="1" applyFill="1" applyBorder="1" applyAlignment="1">
      <alignment horizontal="right" vertical="center" wrapText="1"/>
    </xf>
    <xf numFmtId="0" fontId="0" fillId="2" borderId="3" xfId="0" applyFill="1" applyBorder="1" applyAlignment="1">
      <alignment horizontal="left" vertical="center" wrapText="1"/>
    </xf>
    <xf numFmtId="0" fontId="0" fillId="2" borderId="18" xfId="0" applyFill="1" applyBorder="1" applyAlignment="1">
      <alignment horizontal="left" vertical="center" wrapText="1"/>
    </xf>
    <xf numFmtId="0" fontId="0" fillId="2" borderId="5" xfId="0" applyFill="1" applyBorder="1" applyAlignment="1">
      <alignment horizontal="left" vertical="center" wrapText="1"/>
    </xf>
    <xf numFmtId="0" fontId="26" fillId="2" borderId="3" xfId="0" applyFont="1" applyFill="1" applyBorder="1" applyAlignment="1">
      <alignment horizontal="center" vertical="center" wrapText="1"/>
    </xf>
    <xf numFmtId="0" fontId="26" fillId="2" borderId="18" xfId="0" applyFont="1" applyFill="1" applyBorder="1" applyAlignment="1">
      <alignment horizontal="center" vertical="center" wrapText="1"/>
    </xf>
    <xf numFmtId="0" fontId="26" fillId="2" borderId="5" xfId="0" applyFont="1" applyFill="1" applyBorder="1" applyAlignment="1">
      <alignment horizontal="center" vertical="center" wrapText="1"/>
    </xf>
    <xf numFmtId="0" fontId="0" fillId="0" borderId="18" xfId="0" applyBorder="1" applyAlignment="1">
      <alignment horizontal="left" vertical="center" wrapText="1"/>
    </xf>
    <xf numFmtId="0" fontId="2" fillId="2" borderId="3" xfId="0" applyFont="1" applyFill="1" applyBorder="1" applyAlignment="1">
      <alignment horizontal="left" vertical="center" wrapText="1"/>
    </xf>
    <xf numFmtId="0" fontId="14" fillId="2" borderId="18" xfId="0" applyFont="1" applyFill="1" applyBorder="1" applyAlignment="1">
      <alignment horizontal="left" vertical="center" wrapText="1"/>
    </xf>
    <xf numFmtId="0" fontId="14" fillId="2" borderId="5" xfId="0" applyFont="1" applyFill="1" applyBorder="1" applyAlignment="1">
      <alignment horizontal="left" vertical="center" wrapText="1"/>
    </xf>
    <xf numFmtId="10" fontId="14" fillId="0" borderId="47" xfId="0" applyNumberFormat="1" applyFont="1" applyBorder="1" applyAlignment="1">
      <alignment horizontal="center" vertical="center"/>
    </xf>
    <xf numFmtId="10" fontId="14" fillId="0" borderId="39" xfId="0" applyNumberFormat="1" applyFont="1" applyBorder="1" applyAlignment="1">
      <alignment horizontal="center" vertical="center"/>
    </xf>
    <xf numFmtId="0" fontId="14" fillId="0" borderId="3" xfId="0" applyFont="1" applyFill="1" applyBorder="1" applyAlignment="1">
      <alignment horizontal="left" vertical="center" wrapText="1"/>
    </xf>
    <xf numFmtId="0" fontId="14" fillId="0" borderId="5" xfId="0" applyFont="1" applyFill="1" applyBorder="1" applyAlignment="1">
      <alignment horizontal="left" vertical="center" wrapText="1"/>
    </xf>
    <xf numFmtId="4" fontId="14" fillId="0" borderId="3" xfId="0" applyNumberFormat="1" applyFont="1" applyFill="1" applyBorder="1" applyAlignment="1">
      <alignment horizontal="right" vertical="center" wrapText="1"/>
    </xf>
    <xf numFmtId="4" fontId="14" fillId="0" borderId="5" xfId="0" applyNumberFormat="1" applyFont="1" applyFill="1" applyBorder="1" applyAlignment="1">
      <alignment horizontal="right" vertical="center" wrapText="1"/>
    </xf>
    <xf numFmtId="0" fontId="14" fillId="0" borderId="3" xfId="0" applyFont="1" applyFill="1" applyBorder="1" applyAlignment="1">
      <alignment horizontal="center" vertical="center" wrapText="1"/>
    </xf>
    <xf numFmtId="0" fontId="14" fillId="0" borderId="5" xfId="0" applyFont="1" applyFill="1" applyBorder="1" applyAlignment="1">
      <alignment horizontal="center" vertical="center" wrapText="1"/>
    </xf>
    <xf numFmtId="10" fontId="14" fillId="0" borderId="49" xfId="0" applyNumberFormat="1" applyFont="1" applyBorder="1" applyAlignment="1">
      <alignment horizontal="center" vertical="center"/>
    </xf>
    <xf numFmtId="10" fontId="0" fillId="0" borderId="49" xfId="0" applyNumberFormat="1" applyBorder="1" applyAlignment="1">
      <alignment horizontal="center" vertical="center"/>
    </xf>
    <xf numFmtId="10" fontId="0" fillId="0" borderId="47" xfId="0" applyNumberFormat="1" applyBorder="1" applyAlignment="1">
      <alignment horizontal="center" vertical="center"/>
    </xf>
    <xf numFmtId="10" fontId="0" fillId="0" borderId="39" xfId="0" applyNumberFormat="1" applyBorder="1" applyAlignment="1">
      <alignment horizontal="center" vertical="center"/>
    </xf>
    <xf numFmtId="14" fontId="26" fillId="0" borderId="19" xfId="0" applyNumberFormat="1" applyFont="1" applyFill="1" applyBorder="1" applyAlignment="1">
      <alignment horizontal="left" vertical="center" wrapText="1"/>
    </xf>
    <xf numFmtId="14" fontId="26" fillId="0" borderId="15" xfId="0" applyNumberFormat="1" applyFont="1" applyFill="1" applyBorder="1" applyAlignment="1">
      <alignment horizontal="left" vertical="center" wrapText="1"/>
    </xf>
    <xf numFmtId="0" fontId="14" fillId="2" borderId="3" xfId="0" applyFont="1" applyFill="1" applyBorder="1" applyAlignment="1">
      <alignment horizontal="left" vertical="center" wrapText="1"/>
    </xf>
    <xf numFmtId="0" fontId="14" fillId="0" borderId="18" xfId="0" applyFont="1" applyFill="1" applyBorder="1" applyAlignment="1">
      <alignment horizontal="center" vertical="center" wrapText="1"/>
    </xf>
    <xf numFmtId="0" fontId="14" fillId="0" borderId="18" xfId="0" applyFont="1" applyFill="1" applyBorder="1" applyAlignment="1">
      <alignment horizontal="left" vertical="center" wrapText="1"/>
    </xf>
    <xf numFmtId="4" fontId="14" fillId="0" borderId="18" xfId="0" applyNumberFormat="1" applyFont="1" applyFill="1" applyBorder="1" applyAlignment="1">
      <alignment horizontal="right" vertical="center" wrapText="1"/>
    </xf>
    <xf numFmtId="0" fontId="0" fillId="0" borderId="41" xfId="0" applyBorder="1" applyAlignment="1">
      <alignment horizontal="left" vertical="center" wrapText="1"/>
    </xf>
    <xf numFmtId="4" fontId="14" fillId="0" borderId="49" xfId="0" applyNumberFormat="1" applyFont="1" applyBorder="1" applyAlignment="1">
      <alignment horizontal="right" vertical="center"/>
    </xf>
    <xf numFmtId="4" fontId="14" fillId="0" borderId="39" xfId="0" applyNumberFormat="1" applyFont="1" applyBorder="1" applyAlignment="1">
      <alignment horizontal="right" vertical="center"/>
    </xf>
    <xf numFmtId="0" fontId="26" fillId="0" borderId="19" xfId="0" applyFont="1" applyBorder="1" applyAlignment="1">
      <alignment horizontal="left" vertical="center" wrapText="1"/>
    </xf>
    <xf numFmtId="0" fontId="26" fillId="0" borderId="15" xfId="0" applyFont="1" applyBorder="1" applyAlignment="1">
      <alignment horizontal="left" vertical="center" wrapText="1"/>
    </xf>
    <xf numFmtId="0" fontId="34" fillId="0" borderId="3" xfId="0" applyFont="1" applyFill="1" applyBorder="1" applyAlignment="1">
      <alignment horizontal="left" vertical="center" wrapText="1"/>
    </xf>
    <xf numFmtId="0" fontId="34" fillId="0" borderId="18" xfId="0" applyFont="1" applyFill="1" applyBorder="1" applyAlignment="1">
      <alignment horizontal="left" vertical="center" wrapText="1"/>
    </xf>
    <xf numFmtId="0" fontId="34" fillId="0" borderId="5" xfId="0" applyFont="1" applyFill="1" applyBorder="1" applyAlignment="1">
      <alignment horizontal="left" vertical="center" wrapText="1"/>
    </xf>
    <xf numFmtId="4" fontId="34" fillId="0" borderId="3" xfId="0" applyNumberFormat="1" applyFont="1" applyBorder="1" applyAlignment="1">
      <alignment horizontal="right" vertical="center"/>
    </xf>
    <xf numFmtId="4" fontId="34" fillId="0" borderId="18" xfId="0" applyNumberFormat="1" applyFont="1" applyBorder="1" applyAlignment="1">
      <alignment horizontal="right" vertical="center"/>
    </xf>
    <xf numFmtId="4" fontId="34" fillId="0" borderId="5" xfId="0" applyNumberFormat="1" applyFont="1" applyBorder="1" applyAlignment="1">
      <alignment horizontal="right" vertical="center"/>
    </xf>
    <xf numFmtId="4" fontId="26" fillId="0" borderId="3" xfId="0" applyNumberFormat="1" applyFont="1" applyBorder="1" applyAlignment="1">
      <alignment horizontal="center" vertical="center" wrapText="1"/>
    </xf>
    <xf numFmtId="4" fontId="26" fillId="0" borderId="18" xfId="0" applyNumberFormat="1" applyFont="1" applyBorder="1" applyAlignment="1">
      <alignment horizontal="center" vertical="center" wrapText="1"/>
    </xf>
    <xf numFmtId="4" fontId="26" fillId="0" borderId="5" xfId="0" applyNumberFormat="1" applyFont="1" applyBorder="1" applyAlignment="1">
      <alignment horizontal="center" vertical="center" wrapText="1"/>
    </xf>
    <xf numFmtId="0" fontId="26" fillId="0" borderId="3" xfId="0" applyFont="1" applyBorder="1" applyAlignment="1">
      <alignment horizontal="center" vertical="center" wrapText="1"/>
    </xf>
    <xf numFmtId="0" fontId="26" fillId="0" borderId="18" xfId="0" applyFont="1" applyBorder="1" applyAlignment="1">
      <alignment horizontal="center" vertical="center" wrapText="1"/>
    </xf>
    <xf numFmtId="0" fontId="26" fillId="0" borderId="5" xfId="0" applyFont="1" applyBorder="1" applyAlignment="1">
      <alignment horizontal="center" vertical="center" wrapText="1"/>
    </xf>
    <xf numFmtId="4" fontId="14" fillId="2" borderId="49" xfId="0" applyNumberFormat="1" applyFont="1" applyFill="1" applyBorder="1" applyAlignment="1">
      <alignment horizontal="right" vertical="center"/>
    </xf>
    <xf numFmtId="4" fontId="14" fillId="2" borderId="39" xfId="0" applyNumberFormat="1" applyFont="1" applyFill="1" applyBorder="1" applyAlignment="1">
      <alignment horizontal="right" vertical="center"/>
    </xf>
    <xf numFmtId="4" fontId="30" fillId="2" borderId="19" xfId="0" applyNumberFormat="1" applyFont="1" applyFill="1" applyBorder="1" applyAlignment="1">
      <alignment horizontal="right" vertical="center"/>
    </xf>
    <xf numFmtId="4" fontId="30" fillId="2" borderId="15" xfId="0" applyNumberFormat="1" applyFont="1" applyFill="1" applyBorder="1" applyAlignment="1">
      <alignment horizontal="right" vertical="center"/>
    </xf>
    <xf numFmtId="4" fontId="14" fillId="0" borderId="41" xfId="0" applyNumberFormat="1" applyFont="1" applyBorder="1" applyAlignment="1">
      <alignment horizontal="right" vertical="center"/>
    </xf>
    <xf numFmtId="4" fontId="14" fillId="0" borderId="42" xfId="0" applyNumberFormat="1" applyFont="1" applyBorder="1" applyAlignment="1">
      <alignment horizontal="right" vertical="center"/>
    </xf>
    <xf numFmtId="0" fontId="14" fillId="2" borderId="42" xfId="0" applyFont="1" applyFill="1" applyBorder="1" applyAlignment="1">
      <alignment horizontal="left" vertical="center" wrapText="1"/>
    </xf>
    <xf numFmtId="4" fontId="14" fillId="0" borderId="3" xfId="0" applyNumberFormat="1" applyFont="1" applyFill="1" applyBorder="1" applyAlignment="1">
      <alignment horizontal="right" vertical="center"/>
    </xf>
    <xf numFmtId="4" fontId="14" fillId="0" borderId="5" xfId="0" applyNumberFormat="1" applyFont="1" applyFill="1" applyBorder="1" applyAlignment="1">
      <alignment horizontal="right" vertical="center"/>
    </xf>
    <xf numFmtId="4" fontId="14" fillId="0" borderId="3" xfId="0" applyNumberFormat="1" applyFont="1" applyFill="1" applyBorder="1" applyAlignment="1">
      <alignment horizontal="center" vertical="center"/>
    </xf>
    <xf numFmtId="4" fontId="14" fillId="0" borderId="5" xfId="0" applyNumberFormat="1" applyFont="1" applyFill="1" applyBorder="1" applyAlignment="1">
      <alignment horizontal="center" vertical="center"/>
    </xf>
    <xf numFmtId="0" fontId="3" fillId="0" borderId="3" xfId="0" applyFont="1" applyFill="1" applyBorder="1" applyAlignment="1">
      <alignment horizontal="left" vertical="center" wrapText="1"/>
    </xf>
    <xf numFmtId="0" fontId="26" fillId="0" borderId="58" xfId="0" applyFont="1" applyFill="1" applyBorder="1" applyAlignment="1">
      <alignment horizontal="left" vertical="center" wrapText="1"/>
    </xf>
    <xf numFmtId="0" fontId="26" fillId="0" borderId="9" xfId="0" applyFont="1" applyFill="1" applyBorder="1" applyAlignment="1">
      <alignment horizontal="left" vertical="center" wrapText="1"/>
    </xf>
    <xf numFmtId="0" fontId="0" fillId="0" borderId="3" xfId="0" applyFill="1" applyBorder="1" applyAlignment="1">
      <alignment horizontal="center" vertical="center" wrapText="1"/>
    </xf>
    <xf numFmtId="0" fontId="0" fillId="0" borderId="5" xfId="0" applyFill="1" applyBorder="1" applyAlignment="1">
      <alignment horizontal="center" vertical="center" wrapText="1"/>
    </xf>
    <xf numFmtId="0" fontId="0" fillId="0" borderId="3" xfId="0" applyFill="1" applyBorder="1" applyAlignment="1">
      <alignment horizontal="left" vertical="center" wrapText="1"/>
    </xf>
    <xf numFmtId="0" fontId="0" fillId="0" borderId="5" xfId="0" applyFill="1" applyBorder="1" applyAlignment="1">
      <alignment horizontal="left" vertical="center" wrapText="1"/>
    </xf>
    <xf numFmtId="0" fontId="14" fillId="0" borderId="41" xfId="0" applyFont="1" applyFill="1" applyBorder="1" applyAlignment="1">
      <alignment horizontal="left" vertical="center" wrapText="1"/>
    </xf>
    <xf numFmtId="0" fontId="0" fillId="0" borderId="42" xfId="0" applyFill="1" applyBorder="1" applyAlignment="1">
      <alignment horizontal="left" vertical="center" wrapText="1"/>
    </xf>
    <xf numFmtId="0" fontId="20" fillId="4" borderId="52" xfId="0" applyFont="1" applyFill="1" applyBorder="1" applyAlignment="1">
      <alignment horizontal="center" vertical="center" wrapText="1"/>
    </xf>
    <xf numFmtId="0" fontId="20" fillId="4" borderId="11" xfId="0" applyFont="1" applyFill="1" applyBorder="1" applyAlignment="1">
      <alignment horizontal="center" vertical="center" wrapText="1"/>
    </xf>
    <xf numFmtId="0" fontId="20" fillId="4" borderId="17" xfId="0" applyFont="1" applyFill="1" applyBorder="1" applyAlignment="1">
      <alignment horizontal="center" vertical="center" wrapText="1"/>
    </xf>
    <xf numFmtId="0" fontId="32" fillId="4" borderId="49" xfId="0" applyFont="1" applyFill="1" applyBorder="1" applyAlignment="1">
      <alignment vertical="center" wrapText="1"/>
    </xf>
    <xf numFmtId="0" fontId="32" fillId="4" borderId="47" xfId="0" applyFont="1" applyFill="1" applyBorder="1" applyAlignment="1">
      <alignment vertical="center" wrapText="1"/>
    </xf>
    <xf numFmtId="0" fontId="32" fillId="4" borderId="49" xfId="0" applyFont="1" applyFill="1" applyBorder="1" applyAlignment="1">
      <alignment horizontal="left" vertical="center" wrapText="1"/>
    </xf>
    <xf numFmtId="0" fontId="32" fillId="4" borderId="39" xfId="0" applyFont="1" applyFill="1" applyBorder="1" applyAlignment="1">
      <alignment horizontal="left" vertical="center" wrapText="1"/>
    </xf>
    <xf numFmtId="4" fontId="0" fillId="0" borderId="3" xfId="0" applyNumberFormat="1" applyFill="1" applyBorder="1" applyAlignment="1">
      <alignment horizontal="right" vertical="center" wrapText="1"/>
    </xf>
    <xf numFmtId="4" fontId="0" fillId="0" borderId="5" xfId="0" applyNumberFormat="1" applyFill="1" applyBorder="1" applyAlignment="1">
      <alignment horizontal="right" vertical="center" wrapText="1"/>
    </xf>
    <xf numFmtId="0" fontId="0" fillId="0" borderId="6" xfId="0" applyFill="1" applyBorder="1" applyAlignment="1">
      <alignment horizontal="left" vertical="center" wrapText="1"/>
    </xf>
    <xf numFmtId="0" fontId="0" fillId="0" borderId="4" xfId="0" applyFill="1" applyBorder="1" applyAlignment="1">
      <alignment horizontal="left" vertical="center" wrapText="1"/>
    </xf>
    <xf numFmtId="10" fontId="0" fillId="0" borderId="49" xfId="0" applyNumberFormat="1" applyFill="1" applyBorder="1" applyAlignment="1">
      <alignment horizontal="center" vertical="center" wrapText="1"/>
    </xf>
    <xf numFmtId="10" fontId="0" fillId="0" borderId="39" xfId="0" applyNumberFormat="1" applyFill="1" applyBorder="1" applyAlignment="1">
      <alignment horizontal="center" vertical="center" wrapText="1"/>
    </xf>
    <xf numFmtId="0" fontId="32" fillId="4" borderId="19" xfId="0" applyFont="1" applyFill="1" applyBorder="1" applyAlignment="1">
      <alignment vertical="center" wrapText="1"/>
    </xf>
    <xf numFmtId="0" fontId="32" fillId="4" borderId="45" xfId="0" applyFont="1" applyFill="1" applyBorder="1" applyAlignment="1">
      <alignment vertical="center" wrapText="1"/>
    </xf>
    <xf numFmtId="0" fontId="0" fillId="0" borderId="18" xfId="0" applyFill="1" applyBorder="1" applyAlignment="1">
      <alignment horizontal="left" vertical="center" wrapText="1"/>
    </xf>
    <xf numFmtId="0" fontId="14" fillId="0" borderId="3" xfId="9" applyFont="1" applyFill="1" applyBorder="1" applyAlignment="1">
      <alignment horizontal="left" vertical="center" wrapText="1"/>
    </xf>
    <xf numFmtId="0" fontId="14" fillId="0" borderId="18" xfId="9" applyFont="1" applyFill="1" applyBorder="1" applyAlignment="1">
      <alignment horizontal="left" vertical="center" wrapText="1"/>
    </xf>
    <xf numFmtId="0" fontId="32" fillId="4" borderId="1" xfId="0" applyFont="1" applyFill="1" applyBorder="1" applyAlignment="1">
      <alignment vertical="center" wrapText="1"/>
    </xf>
    <xf numFmtId="0" fontId="32" fillId="4" borderId="3" xfId="0" applyFont="1" applyFill="1" applyBorder="1" applyAlignment="1">
      <alignment vertical="center" wrapText="1"/>
    </xf>
    <xf numFmtId="0" fontId="0" fillId="0" borderId="5" xfId="0" applyBorder="1" applyAlignment="1">
      <alignment vertical="center" wrapText="1"/>
    </xf>
    <xf numFmtId="0" fontId="32" fillId="4" borderId="2" xfId="0" applyFont="1" applyFill="1" applyBorder="1" applyAlignment="1">
      <alignment vertical="center" wrapText="1"/>
    </xf>
    <xf numFmtId="0" fontId="32" fillId="4" borderId="6" xfId="0" applyFont="1" applyFill="1" applyBorder="1" applyAlignment="1">
      <alignment vertical="center" wrapText="1"/>
    </xf>
    <xf numFmtId="0" fontId="32" fillId="4" borderId="27" xfId="0" applyFont="1" applyFill="1" applyBorder="1" applyAlignment="1">
      <alignment vertical="center" wrapText="1"/>
    </xf>
    <xf numFmtId="0" fontId="32" fillId="4" borderId="3" xfId="0" applyFont="1" applyFill="1" applyBorder="1" applyAlignment="1">
      <alignment horizontal="center" vertical="center" textRotation="90" wrapText="1"/>
    </xf>
    <xf numFmtId="0" fontId="32" fillId="4" borderId="5" xfId="0" applyFont="1" applyFill="1" applyBorder="1" applyAlignment="1">
      <alignment horizontal="center" vertical="center" textRotation="90" wrapText="1"/>
    </xf>
    <xf numFmtId="0" fontId="40" fillId="4" borderId="1" xfId="0" applyFont="1" applyFill="1" applyBorder="1" applyAlignment="1">
      <alignment horizontal="left" vertical="center" wrapText="1"/>
    </xf>
    <xf numFmtId="0" fontId="40" fillId="4" borderId="3" xfId="0" applyFont="1" applyFill="1" applyBorder="1" applyAlignment="1">
      <alignment horizontal="left" vertical="center" wrapText="1"/>
    </xf>
    <xf numFmtId="0" fontId="14" fillId="0" borderId="18" xfId="0" applyFont="1" applyFill="1" applyBorder="1" applyAlignment="1">
      <alignment horizontal="left" vertical="center"/>
    </xf>
    <xf numFmtId="0" fontId="0" fillId="0" borderId="5" xfId="0" applyFill="1" applyBorder="1" applyAlignment="1">
      <alignment horizontal="left" vertical="center"/>
    </xf>
    <xf numFmtId="4" fontId="14" fillId="0" borderId="18" xfId="0" applyNumberFormat="1" applyFont="1" applyFill="1" applyBorder="1" applyAlignment="1">
      <alignment horizontal="right" vertical="center"/>
    </xf>
    <xf numFmtId="0" fontId="0" fillId="0" borderId="5" xfId="0" applyFill="1" applyBorder="1" applyAlignment="1">
      <alignment horizontal="right" vertical="center"/>
    </xf>
    <xf numFmtId="0" fontId="0" fillId="0" borderId="18" xfId="0" applyFill="1" applyBorder="1" applyAlignment="1">
      <alignment horizontal="center" vertical="center"/>
    </xf>
    <xf numFmtId="0" fontId="0" fillId="0" borderId="5" xfId="0" applyFill="1" applyBorder="1" applyAlignment="1">
      <alignment horizontal="center" vertical="center"/>
    </xf>
    <xf numFmtId="0" fontId="14" fillId="0" borderId="46" xfId="0" applyFont="1" applyFill="1" applyBorder="1" applyAlignment="1">
      <alignment horizontal="left" vertical="center" wrapText="1"/>
    </xf>
    <xf numFmtId="0" fontId="14" fillId="0" borderId="42" xfId="0" applyFont="1" applyFill="1" applyBorder="1" applyAlignment="1">
      <alignment horizontal="left" vertical="center" wrapText="1"/>
    </xf>
    <xf numFmtId="10" fontId="14" fillId="0" borderId="49" xfId="0" applyNumberFormat="1" applyFont="1" applyFill="1" applyBorder="1" applyAlignment="1">
      <alignment horizontal="center" vertical="center"/>
    </xf>
    <xf numFmtId="10" fontId="14" fillId="0" borderId="47" xfId="0" applyNumberFormat="1" applyFont="1" applyFill="1" applyBorder="1" applyAlignment="1">
      <alignment horizontal="center" vertical="center"/>
    </xf>
    <xf numFmtId="10" fontId="14" fillId="0" borderId="39" xfId="0" applyNumberFormat="1" applyFont="1" applyFill="1" applyBorder="1" applyAlignment="1">
      <alignment horizontal="center" vertical="center"/>
    </xf>
    <xf numFmtId="0" fontId="51" fillId="0" borderId="11" xfId="0" applyFont="1" applyFill="1" applyBorder="1" applyAlignment="1">
      <alignment horizontal="left" vertical="center" wrapText="1"/>
    </xf>
    <xf numFmtId="0" fontId="51" fillId="0" borderId="17" xfId="0" applyFont="1" applyFill="1" applyBorder="1" applyAlignment="1">
      <alignment horizontal="left" vertical="center" wrapText="1"/>
    </xf>
    <xf numFmtId="0" fontId="20" fillId="2" borderId="10" xfId="0" applyFont="1" applyFill="1" applyBorder="1" applyAlignment="1">
      <alignment horizontal="left" vertical="center" wrapText="1"/>
    </xf>
    <xf numFmtId="0" fontId="20" fillId="2" borderId="54" xfId="0" applyFont="1" applyFill="1" applyBorder="1" applyAlignment="1">
      <alignment horizontal="left" vertical="center" wrapText="1"/>
    </xf>
    <xf numFmtId="0" fontId="20" fillId="6" borderId="0" xfId="0" applyFont="1" applyFill="1" applyBorder="1" applyAlignment="1">
      <alignment horizontal="left" wrapText="1"/>
    </xf>
    <xf numFmtId="0" fontId="20" fillId="6" borderId="0" xfId="0" applyFont="1" applyFill="1" applyBorder="1" applyAlignment="1">
      <alignment horizontal="left"/>
    </xf>
    <xf numFmtId="4" fontId="26" fillId="0" borderId="3" xfId="0" applyNumberFormat="1" applyFont="1" applyFill="1" applyBorder="1" applyAlignment="1">
      <alignment horizontal="right" vertical="center"/>
    </xf>
    <xf numFmtId="4" fontId="26" fillId="0" borderId="5" xfId="0" applyNumberFormat="1" applyFont="1" applyFill="1" applyBorder="1" applyAlignment="1">
      <alignment horizontal="right" vertical="center"/>
    </xf>
    <xf numFmtId="4" fontId="26" fillId="0" borderId="3" xfId="0" applyNumberFormat="1" applyFont="1" applyFill="1" applyBorder="1" applyAlignment="1">
      <alignment horizontal="left" vertical="center" wrapText="1"/>
    </xf>
    <xf numFmtId="4" fontId="26" fillId="0" borderId="5" xfId="0" applyNumberFormat="1" applyFont="1" applyFill="1" applyBorder="1" applyAlignment="1">
      <alignment horizontal="left" vertical="center" wrapText="1"/>
    </xf>
    <xf numFmtId="0" fontId="26" fillId="0" borderId="3" xfId="0" applyFont="1" applyFill="1" applyBorder="1" applyAlignment="1">
      <alignment horizontal="left" vertical="center" wrapText="1"/>
    </xf>
    <xf numFmtId="0" fontId="26" fillId="0" borderId="5" xfId="0" applyFont="1" applyFill="1" applyBorder="1" applyAlignment="1">
      <alignment horizontal="left" vertical="center" wrapText="1"/>
    </xf>
    <xf numFmtId="0" fontId="12" fillId="0" borderId="3" xfId="0" applyFont="1" applyFill="1" applyBorder="1" applyAlignment="1">
      <alignment horizontal="left" vertical="center" wrapText="1"/>
    </xf>
    <xf numFmtId="0" fontId="12" fillId="0" borderId="18" xfId="0" applyFont="1" applyFill="1" applyBorder="1" applyAlignment="1">
      <alignment horizontal="left" vertical="center" wrapText="1"/>
    </xf>
    <xf numFmtId="164" fontId="12" fillId="0" borderId="3" xfId="0" applyNumberFormat="1" applyFont="1" applyFill="1" applyBorder="1" applyAlignment="1">
      <alignment horizontal="right" vertical="center" wrapText="1"/>
    </xf>
    <xf numFmtId="164" fontId="12" fillId="0" borderId="18" xfId="0" applyNumberFormat="1" applyFont="1" applyFill="1" applyBorder="1" applyAlignment="1">
      <alignment horizontal="right" vertical="center" wrapText="1"/>
    </xf>
    <xf numFmtId="4" fontId="12" fillId="0" borderId="49" xfId="0" applyNumberFormat="1" applyFont="1" applyFill="1" applyBorder="1" applyAlignment="1">
      <alignment horizontal="right" vertical="center"/>
    </xf>
    <xf numFmtId="4" fontId="12" fillId="0" borderId="47" xfId="0" applyNumberFormat="1" applyFont="1" applyFill="1" applyBorder="1" applyAlignment="1">
      <alignment horizontal="right" vertical="center"/>
    </xf>
    <xf numFmtId="0" fontId="14" fillId="0" borderId="19" xfId="0" applyFont="1" applyFill="1" applyBorder="1" applyAlignment="1">
      <alignment horizontal="center" vertical="center"/>
    </xf>
    <xf numFmtId="0" fontId="14" fillId="0" borderId="15" xfId="0" applyFont="1" applyFill="1" applyBorder="1" applyAlignment="1">
      <alignment horizontal="center" vertical="center"/>
    </xf>
    <xf numFmtId="0" fontId="4" fillId="0" borderId="3" xfId="0" applyFont="1" applyFill="1" applyBorder="1" applyAlignment="1">
      <alignment horizontal="left" vertical="center" wrapText="1"/>
    </xf>
    <xf numFmtId="0" fontId="26" fillId="0" borderId="3" xfId="11" applyFont="1" applyBorder="1" applyAlignment="1">
      <alignment horizontal="left" vertical="center" wrapText="1"/>
    </xf>
    <xf numFmtId="0" fontId="26" fillId="0" borderId="5" xfId="11" applyFont="1" applyBorder="1" applyAlignment="1">
      <alignment horizontal="left" vertical="center" wrapText="1"/>
    </xf>
    <xf numFmtId="0" fontId="26" fillId="0" borderId="3" xfId="0" applyFont="1" applyBorder="1" applyAlignment="1">
      <alignment horizontal="left" vertical="center" wrapText="1"/>
    </xf>
    <xf numFmtId="0" fontId="26" fillId="0" borderId="5" xfId="0" applyFont="1" applyBorder="1" applyAlignment="1">
      <alignment horizontal="left" vertical="center"/>
    </xf>
    <xf numFmtId="0" fontId="8" fillId="0" borderId="49" xfId="0" applyFont="1" applyBorder="1" applyAlignment="1">
      <alignment horizontal="left" vertical="center" wrapText="1"/>
    </xf>
    <xf numFmtId="0" fontId="14" fillId="0" borderId="39" xfId="0" applyFont="1" applyBorder="1" applyAlignment="1">
      <alignment horizontal="left" vertical="center" wrapText="1"/>
    </xf>
    <xf numFmtId="0" fontId="51" fillId="0" borderId="35" xfId="0" applyFont="1" applyFill="1" applyBorder="1" applyAlignment="1">
      <alignment horizontal="left" vertical="center" wrapText="1"/>
    </xf>
    <xf numFmtId="0" fontId="51" fillId="0" borderId="36" xfId="0" applyFont="1" applyFill="1" applyBorder="1" applyAlignment="1">
      <alignment horizontal="left" vertical="center" wrapText="1"/>
    </xf>
    <xf numFmtId="0" fontId="14" fillId="0" borderId="19" xfId="0" applyFont="1" applyFill="1" applyBorder="1" applyAlignment="1">
      <alignment horizontal="center" vertical="center" wrapText="1"/>
    </xf>
    <xf numFmtId="0" fontId="14" fillId="0" borderId="45" xfId="0" applyFont="1" applyFill="1" applyBorder="1" applyAlignment="1">
      <alignment horizontal="center" vertical="center" wrapText="1"/>
    </xf>
    <xf numFmtId="0" fontId="14" fillId="0" borderId="15" xfId="0" applyFont="1" applyFill="1" applyBorder="1" applyAlignment="1">
      <alignment horizontal="center" vertical="center" wrapText="1"/>
    </xf>
    <xf numFmtId="0" fontId="34" fillId="0" borderId="18" xfId="11" applyFont="1" applyBorder="1" applyAlignment="1">
      <alignment horizontal="left" vertical="center" wrapText="1"/>
    </xf>
    <xf numFmtId="0" fontId="34" fillId="0" borderId="5" xfId="11" applyFont="1" applyBorder="1" applyAlignment="1">
      <alignment horizontal="left" vertical="center" wrapText="1"/>
    </xf>
    <xf numFmtId="0" fontId="14" fillId="0" borderId="3" xfId="0" applyFont="1" applyBorder="1" applyAlignment="1">
      <alignment horizontal="left" vertical="center" wrapText="1"/>
    </xf>
    <xf numFmtId="0" fontId="14" fillId="0" borderId="18" xfId="0" applyFont="1" applyBorder="1" applyAlignment="1">
      <alignment horizontal="left" vertical="center"/>
    </xf>
    <xf numFmtId="0" fontId="14" fillId="0" borderId="5" xfId="0" applyFont="1" applyBorder="1" applyAlignment="1">
      <alignment horizontal="left" vertical="center"/>
    </xf>
    <xf numFmtId="4" fontId="26" fillId="0" borderId="18" xfId="0" applyNumberFormat="1" applyFont="1" applyFill="1" applyBorder="1" applyAlignment="1">
      <alignment horizontal="right" vertical="center"/>
    </xf>
    <xf numFmtId="4" fontId="26" fillId="0" borderId="3" xfId="0" applyNumberFormat="1" applyFont="1" applyFill="1" applyBorder="1" applyAlignment="1">
      <alignment horizontal="left" vertical="center"/>
    </xf>
    <xf numFmtId="4" fontId="26" fillId="0" borderId="18" xfId="0" applyNumberFormat="1" applyFont="1" applyFill="1" applyBorder="1" applyAlignment="1">
      <alignment horizontal="left" vertical="center"/>
    </xf>
    <xf numFmtId="4" fontId="26" fillId="0" borderId="5" xfId="0" applyNumberFormat="1" applyFont="1" applyFill="1" applyBorder="1" applyAlignment="1">
      <alignment horizontal="left" vertical="center"/>
    </xf>
    <xf numFmtId="0" fontId="26" fillId="0" borderId="3" xfId="0" applyFont="1" applyFill="1" applyBorder="1" applyAlignment="1">
      <alignment horizontal="center" vertical="center" wrapText="1"/>
    </xf>
    <xf numFmtId="0" fontId="26" fillId="0" borderId="18"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12" fillId="0" borderId="19" xfId="0" applyFont="1" applyFill="1" applyBorder="1" applyAlignment="1">
      <alignment horizontal="center" vertical="center"/>
    </xf>
    <xf numFmtId="0" fontId="12" fillId="0" borderId="22" xfId="0" applyFont="1" applyFill="1" applyBorder="1" applyAlignment="1">
      <alignment horizontal="center" vertical="center"/>
    </xf>
    <xf numFmtId="0" fontId="26" fillId="0" borderId="49" xfId="0" applyFont="1" applyFill="1" applyBorder="1" applyAlignment="1">
      <alignment horizontal="left" vertical="center" wrapText="1"/>
    </xf>
    <xf numFmtId="0" fontId="26" fillId="0" borderId="47" xfId="0" applyFont="1" applyFill="1" applyBorder="1" applyAlignment="1">
      <alignment horizontal="left" vertical="center" wrapText="1"/>
    </xf>
    <xf numFmtId="0" fontId="0" fillId="0" borderId="47" xfId="0" applyBorder="1" applyAlignment="1">
      <alignment horizontal="center" vertical="center"/>
    </xf>
    <xf numFmtId="4" fontId="14" fillId="0" borderId="3" xfId="0" applyNumberFormat="1" applyFont="1" applyBorder="1" applyAlignment="1">
      <alignment horizontal="right" vertical="center"/>
    </xf>
    <xf numFmtId="4" fontId="14" fillId="0" borderId="5" xfId="0" applyNumberFormat="1" applyFont="1" applyBorder="1" applyAlignment="1">
      <alignment horizontal="right" vertical="center"/>
    </xf>
    <xf numFmtId="0" fontId="14" fillId="0" borderId="3" xfId="0" applyFont="1" applyFill="1" applyBorder="1" applyAlignment="1">
      <alignment horizontal="left" vertical="center"/>
    </xf>
    <xf numFmtId="0" fontId="14" fillId="0" borderId="5" xfId="0" applyFont="1" applyFill="1" applyBorder="1" applyAlignment="1">
      <alignment horizontal="left" vertical="center"/>
    </xf>
    <xf numFmtId="0" fontId="14" fillId="0" borderId="49" xfId="0" applyFont="1" applyFill="1" applyBorder="1" applyAlignment="1">
      <alignment horizontal="left" vertical="center" wrapText="1"/>
    </xf>
    <xf numFmtId="0" fontId="14" fillId="0" borderId="39" xfId="0" applyFont="1" applyFill="1" applyBorder="1" applyAlignment="1">
      <alignment horizontal="left" vertical="center" wrapText="1"/>
    </xf>
    <xf numFmtId="4" fontId="26" fillId="0" borderId="3" xfId="0" applyNumberFormat="1" applyFont="1" applyBorder="1" applyAlignment="1">
      <alignment horizontal="left" vertical="center"/>
    </xf>
    <xf numFmtId="4" fontId="26" fillId="0" borderId="5" xfId="0" applyNumberFormat="1" applyFont="1" applyBorder="1" applyAlignment="1">
      <alignment horizontal="left" vertical="center"/>
    </xf>
    <xf numFmtId="0" fontId="26" fillId="0" borderId="5" xfId="0" applyFont="1" applyBorder="1" applyAlignment="1">
      <alignment horizontal="left" vertical="center" wrapText="1"/>
    </xf>
    <xf numFmtId="4" fontId="26" fillId="0" borderId="49" xfId="0" applyNumberFormat="1" applyFont="1" applyFill="1" applyBorder="1" applyAlignment="1">
      <alignment horizontal="right" vertical="center" wrapText="1"/>
    </xf>
    <xf numFmtId="4" fontId="26" fillId="0" borderId="47" xfId="0" applyNumberFormat="1" applyFont="1" applyFill="1" applyBorder="1" applyAlignment="1">
      <alignment horizontal="right" vertical="center" wrapText="1"/>
    </xf>
    <xf numFmtId="4" fontId="26" fillId="0" borderId="39" xfId="0" applyNumberFormat="1" applyFont="1" applyFill="1" applyBorder="1" applyAlignment="1">
      <alignment horizontal="right" vertical="center" wrapText="1"/>
    </xf>
    <xf numFmtId="4" fontId="14" fillId="0" borderId="47" xfId="0" applyNumberFormat="1" applyFont="1" applyFill="1" applyBorder="1" applyAlignment="1">
      <alignment horizontal="right" vertical="center" wrapText="1"/>
    </xf>
    <xf numFmtId="0" fontId="26" fillId="0" borderId="39" xfId="0" applyFont="1" applyFill="1" applyBorder="1" applyAlignment="1">
      <alignment horizontal="left" vertical="center" wrapText="1"/>
    </xf>
    <xf numFmtId="0" fontId="14" fillId="0" borderId="45" xfId="0" applyFont="1" applyFill="1" applyBorder="1" applyAlignment="1">
      <alignment horizontal="center" vertical="center"/>
    </xf>
    <xf numFmtId="0" fontId="14" fillId="0" borderId="3" xfId="0" applyFont="1" applyFill="1" applyBorder="1" applyAlignment="1">
      <alignment horizontal="center" vertical="center"/>
    </xf>
    <xf numFmtId="0" fontId="14" fillId="0" borderId="18" xfId="0" applyFont="1" applyFill="1" applyBorder="1" applyAlignment="1">
      <alignment horizontal="center" vertical="center"/>
    </xf>
    <xf numFmtId="0" fontId="14" fillId="0" borderId="5" xfId="0" applyFont="1" applyFill="1" applyBorder="1" applyAlignment="1">
      <alignment horizontal="center" vertical="center"/>
    </xf>
    <xf numFmtId="0" fontId="26" fillId="0" borderId="18" xfId="11" applyFont="1" applyBorder="1" applyAlignment="1">
      <alignment horizontal="left" vertical="center" wrapText="1"/>
    </xf>
    <xf numFmtId="0" fontId="14" fillId="0" borderId="3" xfId="11" applyFont="1" applyBorder="1" applyAlignment="1">
      <alignment horizontal="left" vertical="center" wrapText="1"/>
    </xf>
    <xf numFmtId="0" fontId="14" fillId="0" borderId="5" xfId="11" applyFont="1" applyBorder="1" applyAlignment="1">
      <alignment horizontal="left" vertical="center" wrapText="1"/>
    </xf>
    <xf numFmtId="0" fontId="26" fillId="0" borderId="18" xfId="0" applyFont="1" applyFill="1" applyBorder="1" applyAlignment="1">
      <alignment horizontal="left" vertical="center" wrapText="1"/>
    </xf>
    <xf numFmtId="4" fontId="49" fillId="0" borderId="19" xfId="0" applyNumberFormat="1" applyFont="1" applyFill="1" applyBorder="1" applyAlignment="1">
      <alignment horizontal="right" vertical="center"/>
    </xf>
    <xf numFmtId="4" fontId="49" fillId="0" borderId="15" xfId="0" applyNumberFormat="1" applyFont="1" applyFill="1" applyBorder="1" applyAlignment="1">
      <alignment horizontal="right" vertical="center"/>
    </xf>
    <xf numFmtId="4" fontId="14" fillId="0" borderId="49" xfId="0" applyNumberFormat="1" applyFont="1" applyFill="1" applyBorder="1" applyAlignment="1">
      <alignment horizontal="right" vertical="center"/>
    </xf>
    <xf numFmtId="4" fontId="14" fillId="0" borderId="47" xfId="0" applyNumberFormat="1" applyFont="1" applyFill="1" applyBorder="1" applyAlignment="1">
      <alignment horizontal="right" vertical="center"/>
    </xf>
    <xf numFmtId="4" fontId="14" fillId="0" borderId="39" xfId="0" applyNumberFormat="1" applyFont="1" applyFill="1" applyBorder="1" applyAlignment="1">
      <alignment horizontal="right" vertical="center"/>
    </xf>
    <xf numFmtId="4" fontId="14" fillId="0" borderId="41" xfId="0" applyNumberFormat="1" applyFont="1" applyFill="1" applyBorder="1" applyAlignment="1">
      <alignment horizontal="right" vertical="center"/>
    </xf>
    <xf numFmtId="4" fontId="14" fillId="0" borderId="46" xfId="0" applyNumberFormat="1" applyFont="1" applyFill="1" applyBorder="1" applyAlignment="1">
      <alignment horizontal="right" vertical="center"/>
    </xf>
    <xf numFmtId="4" fontId="14" fillId="0" borderId="42" xfId="0" applyNumberFormat="1" applyFont="1" applyFill="1" applyBorder="1" applyAlignment="1">
      <alignment horizontal="right" vertical="center"/>
    </xf>
    <xf numFmtId="0" fontId="2" fillId="0" borderId="49" xfId="0" applyFont="1" applyFill="1" applyBorder="1" applyAlignment="1">
      <alignment horizontal="left" vertical="center" wrapText="1"/>
    </xf>
    <xf numFmtId="0" fontId="14" fillId="0" borderId="47" xfId="0" applyFont="1" applyFill="1" applyBorder="1" applyAlignment="1">
      <alignment horizontal="left" vertical="center" wrapText="1"/>
    </xf>
    <xf numFmtId="4" fontId="14" fillId="0" borderId="1" xfId="0" applyNumberFormat="1" applyFont="1" applyFill="1" applyBorder="1" applyAlignment="1">
      <alignment horizontal="right" vertical="center" wrapText="1"/>
    </xf>
    <xf numFmtId="0" fontId="14" fillId="0" borderId="1" xfId="0" applyFont="1" applyFill="1" applyBorder="1" applyAlignment="1">
      <alignment horizontal="left" vertical="center" wrapText="1"/>
    </xf>
    <xf numFmtId="0" fontId="14" fillId="0" borderId="48" xfId="0" applyFont="1" applyFill="1" applyBorder="1" applyAlignment="1">
      <alignment horizontal="left" vertical="center" wrapText="1"/>
    </xf>
    <xf numFmtId="0" fontId="14" fillId="0" borderId="50" xfId="0" applyFont="1" applyFill="1" applyBorder="1" applyAlignment="1">
      <alignment horizontal="left" vertical="center" wrapText="1"/>
    </xf>
    <xf numFmtId="0" fontId="14" fillId="0" borderId="51" xfId="0" applyFont="1" applyFill="1" applyBorder="1" applyAlignment="1">
      <alignment horizontal="left" vertical="center" wrapText="1"/>
    </xf>
    <xf numFmtId="4" fontId="14" fillId="0" borderId="18" xfId="0" applyNumberFormat="1" applyFont="1" applyBorder="1" applyAlignment="1">
      <alignment horizontal="right" vertical="center"/>
    </xf>
    <xf numFmtId="10" fontId="14" fillId="0" borderId="33" xfId="0" applyNumberFormat="1" applyFont="1" applyFill="1" applyBorder="1" applyAlignment="1">
      <alignment horizontal="center" vertical="center"/>
    </xf>
    <xf numFmtId="0" fontId="2" fillId="0" borderId="33" xfId="0" applyFont="1" applyFill="1" applyBorder="1" applyAlignment="1">
      <alignment horizontal="left" vertical="center" wrapText="1"/>
    </xf>
    <xf numFmtId="0" fontId="14" fillId="0" borderId="31" xfId="0" applyFont="1" applyBorder="1" applyAlignment="1">
      <alignment horizontal="left" vertical="center" wrapText="1"/>
    </xf>
    <xf numFmtId="0" fontId="14" fillId="0" borderId="18" xfId="0" applyFont="1" applyBorder="1" applyAlignment="1">
      <alignment horizontal="left" vertical="center" wrapText="1"/>
    </xf>
    <xf numFmtId="0" fontId="14" fillId="0" borderId="5" xfId="0" applyFont="1" applyBorder="1" applyAlignment="1">
      <alignment horizontal="left" vertical="center" wrapText="1"/>
    </xf>
    <xf numFmtId="4" fontId="14" fillId="0" borderId="31" xfId="0" applyNumberFormat="1" applyFont="1" applyBorder="1" applyAlignment="1">
      <alignment horizontal="right" vertical="center"/>
    </xf>
    <xf numFmtId="0" fontId="14" fillId="0" borderId="31" xfId="0" applyFont="1" applyFill="1" applyBorder="1" applyAlignment="1">
      <alignment horizontal="left" vertical="center" wrapText="1"/>
    </xf>
    <xf numFmtId="0" fontId="14" fillId="0" borderId="38" xfId="0" applyFont="1" applyFill="1" applyBorder="1" applyAlignment="1">
      <alignment horizontal="left" vertical="center" wrapText="1"/>
    </xf>
    <xf numFmtId="0" fontId="20" fillId="3" borderId="34" xfId="0" applyFont="1" applyFill="1" applyBorder="1" applyAlignment="1">
      <alignment horizontal="center" vertical="center" wrapText="1"/>
    </xf>
    <xf numFmtId="0" fontId="20" fillId="3" borderId="35" xfId="0" applyFont="1" applyFill="1" applyBorder="1" applyAlignment="1">
      <alignment horizontal="center" vertical="center" wrapText="1"/>
    </xf>
    <xf numFmtId="0" fontId="20" fillId="3" borderId="36" xfId="0" applyFont="1" applyFill="1" applyBorder="1" applyAlignment="1">
      <alignment horizontal="center" vertical="center" wrapText="1"/>
    </xf>
    <xf numFmtId="0" fontId="32" fillId="3" borderId="37" xfId="0" applyFont="1" applyFill="1" applyBorder="1" applyAlignment="1">
      <alignment horizontal="left" vertical="center" wrapText="1"/>
    </xf>
    <xf numFmtId="0" fontId="32" fillId="3" borderId="12" xfId="0" applyFont="1" applyFill="1" applyBorder="1" applyAlignment="1">
      <alignment horizontal="left" vertical="center" wrapText="1"/>
    </xf>
    <xf numFmtId="0" fontId="32" fillId="3" borderId="30" xfId="0" applyFont="1" applyFill="1" applyBorder="1" applyAlignment="1">
      <alignment horizontal="left" vertical="center" wrapText="1"/>
    </xf>
    <xf numFmtId="0" fontId="32" fillId="3" borderId="15" xfId="0" applyFont="1" applyFill="1" applyBorder="1" applyAlignment="1">
      <alignment horizontal="left" vertical="center" wrapText="1"/>
    </xf>
    <xf numFmtId="0" fontId="32" fillId="3" borderId="38" xfId="0" applyFont="1" applyFill="1" applyBorder="1" applyAlignment="1">
      <alignment horizontal="left" vertical="center" wrapText="1"/>
    </xf>
    <xf numFmtId="0" fontId="32" fillId="3" borderId="42" xfId="0" applyFont="1" applyFill="1" applyBorder="1" applyAlignment="1">
      <alignment horizontal="left" vertical="center" wrapText="1"/>
    </xf>
    <xf numFmtId="0" fontId="14" fillId="0" borderId="30" xfId="0" applyFont="1" applyFill="1" applyBorder="1" applyAlignment="1">
      <alignment horizontal="center" vertical="center"/>
    </xf>
    <xf numFmtId="0" fontId="14" fillId="0" borderId="31" xfId="0" applyFont="1" applyFill="1" applyBorder="1" applyAlignment="1">
      <alignment horizontal="left" vertical="center"/>
    </xf>
    <xf numFmtId="0" fontId="14" fillId="0" borderId="31" xfId="11" applyFont="1" applyBorder="1" applyAlignment="1">
      <alignment horizontal="left" vertical="center" wrapText="1"/>
    </xf>
    <xf numFmtId="0" fontId="14" fillId="0" borderId="18" xfId="11" applyFont="1" applyBorder="1" applyAlignment="1">
      <alignment horizontal="left" vertical="center" wrapText="1"/>
    </xf>
    <xf numFmtId="4" fontId="32" fillId="3" borderId="31" xfId="0" applyNumberFormat="1" applyFont="1" applyFill="1" applyBorder="1" applyAlignment="1">
      <alignment horizontal="left" vertical="center" wrapText="1"/>
    </xf>
    <xf numFmtId="4" fontId="32" fillId="3" borderId="5" xfId="0" applyNumberFormat="1" applyFont="1" applyFill="1" applyBorder="1" applyAlignment="1">
      <alignment horizontal="left" vertical="center" wrapText="1"/>
    </xf>
    <xf numFmtId="4" fontId="41" fillId="3" borderId="31" xfId="0" applyNumberFormat="1" applyFont="1" applyFill="1" applyBorder="1" applyAlignment="1">
      <alignment horizontal="center" vertical="center" wrapText="1"/>
    </xf>
    <xf numFmtId="4" fontId="41" fillId="3" borderId="5" xfId="0" applyNumberFormat="1" applyFont="1" applyFill="1" applyBorder="1" applyAlignment="1">
      <alignment horizontal="center" vertical="center" wrapText="1"/>
    </xf>
    <xf numFmtId="0" fontId="32" fillId="3" borderId="31" xfId="0" applyFont="1" applyFill="1" applyBorder="1" applyAlignment="1">
      <alignment horizontal="left" vertical="center" wrapText="1"/>
    </xf>
    <xf numFmtId="0" fontId="32" fillId="3" borderId="5" xfId="0" applyFont="1" applyFill="1" applyBorder="1" applyAlignment="1">
      <alignment horizontal="left" vertical="center" wrapText="1"/>
    </xf>
    <xf numFmtId="0" fontId="32" fillId="3" borderId="32" xfId="0" applyFont="1" applyFill="1" applyBorder="1" applyAlignment="1">
      <alignment horizontal="left" vertical="center" wrapText="1"/>
    </xf>
    <xf numFmtId="0" fontId="32" fillId="3" borderId="4" xfId="0" applyFont="1" applyFill="1" applyBorder="1" applyAlignment="1">
      <alignment horizontal="left" vertical="center" wrapText="1"/>
    </xf>
    <xf numFmtId="0" fontId="32" fillId="3" borderId="33" xfId="0" applyFont="1" applyFill="1" applyBorder="1" applyAlignment="1">
      <alignment horizontal="left" vertical="center" wrapText="1"/>
    </xf>
    <xf numFmtId="0" fontId="32" fillId="3" borderId="39" xfId="0" applyFont="1" applyFill="1" applyBorder="1" applyAlignment="1">
      <alignment horizontal="left" vertical="center" wrapText="1"/>
    </xf>
    <xf numFmtId="0" fontId="32" fillId="3" borderId="30" xfId="0" applyFont="1" applyFill="1" applyBorder="1" applyAlignment="1">
      <alignment horizontal="center" vertical="center" textRotation="90" wrapText="1"/>
    </xf>
    <xf numFmtId="0" fontId="32" fillId="3" borderId="15" xfId="0" applyFont="1" applyFill="1" applyBorder="1" applyAlignment="1">
      <alignment horizontal="center" vertical="center" textRotation="90" wrapText="1"/>
    </xf>
    <xf numFmtId="0" fontId="40" fillId="3" borderId="31" xfId="0" applyFont="1" applyFill="1" applyBorder="1" applyAlignment="1">
      <alignment horizontal="left" vertical="center" wrapText="1"/>
    </xf>
    <xf numFmtId="0" fontId="40" fillId="3" borderId="5" xfId="0" applyFont="1" applyFill="1" applyBorder="1" applyAlignment="1">
      <alignment horizontal="left" vertical="center" wrapText="1"/>
    </xf>
    <xf numFmtId="4" fontId="14" fillId="0" borderId="33" xfId="0" applyNumberFormat="1" applyFont="1" applyFill="1" applyBorder="1" applyAlignment="1">
      <alignment horizontal="right" vertical="center"/>
    </xf>
    <xf numFmtId="4" fontId="14" fillId="0" borderId="38" xfId="0" applyNumberFormat="1" applyFont="1" applyFill="1" applyBorder="1" applyAlignment="1">
      <alignment vertical="center"/>
    </xf>
    <xf numFmtId="4" fontId="0" fillId="0" borderId="46" xfId="0" applyNumberFormat="1" applyBorder="1" applyAlignment="1">
      <alignment vertical="center"/>
    </xf>
    <xf numFmtId="4" fontId="0" fillId="0" borderId="42" xfId="0" applyNumberFormat="1" applyBorder="1" applyAlignment="1">
      <alignment vertical="center"/>
    </xf>
  </cellXfs>
  <cellStyles count="12">
    <cellStyle name="Excel Built-in Normal" xfId="4"/>
    <cellStyle name="Normální" xfId="0" builtinId="0"/>
    <cellStyle name="Normální 2" xfId="1"/>
    <cellStyle name="Normální 3" xfId="2"/>
    <cellStyle name="Normální 4" xfId="3"/>
    <cellStyle name="Normální 5" xfId="5"/>
    <cellStyle name="Normální 5 2" xfId="8"/>
    <cellStyle name="Normální 5 2 2" xfId="6"/>
    <cellStyle name="Normální 5 2 2 2" xfId="7"/>
    <cellStyle name="Normální 5 2 2 3" xfId="11"/>
    <cellStyle name="Normální 5 2 3" xfId="9"/>
    <cellStyle name="Normální 5 3" xfId="10"/>
  </cellStyles>
  <dxfs count="0"/>
  <tableStyles count="0" defaultTableStyle="TableStyleMedium2" defaultPivotStyle="PivotStyleMedium9"/>
  <colors>
    <mruColors>
      <color rgb="FFFFFFCC"/>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50"/>
  <sheetViews>
    <sheetView tabSelected="1" zoomScale="70" zoomScaleNormal="70" workbookViewId="0">
      <selection activeCell="A27" sqref="A27:D27"/>
    </sheetView>
  </sheetViews>
  <sheetFormatPr defaultRowHeight="15" x14ac:dyDescent="0.25"/>
  <cols>
    <col min="1" max="1" width="8.7109375" customWidth="1"/>
    <col min="2" max="2" width="22.7109375" customWidth="1"/>
    <col min="3" max="4" width="18.7109375" customWidth="1"/>
    <col min="5" max="5" width="19.5703125" customWidth="1"/>
    <col min="6" max="6" width="17.5703125" customWidth="1"/>
    <col min="7" max="7" width="16.7109375" customWidth="1"/>
    <col min="8" max="8" width="19.5703125" customWidth="1"/>
    <col min="9" max="9" width="16.7109375" customWidth="1"/>
    <col min="10" max="10" width="15.28515625" customWidth="1"/>
    <col min="11" max="11" width="16.42578125" customWidth="1"/>
  </cols>
  <sheetData>
    <row r="1" spans="1:11" ht="57" customHeight="1" x14ac:dyDescent="0.4">
      <c r="A1" s="452" t="s">
        <v>263</v>
      </c>
      <c r="B1" s="452"/>
      <c r="C1" s="452"/>
      <c r="D1" s="452"/>
      <c r="E1" s="452"/>
      <c r="F1" s="452"/>
      <c r="G1" s="452"/>
      <c r="H1" s="452"/>
      <c r="I1" s="452"/>
    </row>
    <row r="2" spans="1:11" ht="21" customHeight="1" x14ac:dyDescent="0.25">
      <c r="I2" s="398"/>
    </row>
    <row r="3" spans="1:11" ht="15.75" x14ac:dyDescent="0.25">
      <c r="A3" s="303" t="s">
        <v>264</v>
      </c>
      <c r="B3" s="303"/>
      <c r="C3" s="303"/>
      <c r="D3" s="303"/>
      <c r="E3" s="303"/>
      <c r="F3" s="303"/>
      <c r="G3" s="303"/>
      <c r="H3" s="303"/>
      <c r="I3" s="304" t="s">
        <v>187</v>
      </c>
    </row>
    <row r="4" spans="1:11" ht="32.25" customHeight="1" x14ac:dyDescent="0.25">
      <c r="A4" s="453" t="s">
        <v>1</v>
      </c>
      <c r="B4" s="454"/>
      <c r="C4" s="455" t="s">
        <v>145</v>
      </c>
      <c r="D4" s="457" t="s">
        <v>41</v>
      </c>
      <c r="E4" s="458" t="s">
        <v>42</v>
      </c>
      <c r="F4" s="459"/>
      <c r="G4" s="460"/>
      <c r="H4" s="461" t="s">
        <v>43</v>
      </c>
      <c r="I4" s="461" t="s">
        <v>265</v>
      </c>
    </row>
    <row r="5" spans="1:11" ht="94.5" customHeight="1" x14ac:dyDescent="0.25">
      <c r="A5" s="453"/>
      <c r="B5" s="454"/>
      <c r="C5" s="456"/>
      <c r="D5" s="457"/>
      <c r="E5" s="366" t="s">
        <v>45</v>
      </c>
      <c r="F5" s="305" t="s">
        <v>266</v>
      </c>
      <c r="G5" s="306" t="s">
        <v>146</v>
      </c>
      <c r="H5" s="461"/>
      <c r="I5" s="461"/>
      <c r="J5" s="80"/>
    </row>
    <row r="6" spans="1:11" ht="30" customHeight="1" thickBot="1" x14ac:dyDescent="0.3">
      <c r="A6" s="462" t="s">
        <v>2</v>
      </c>
      <c r="B6" s="463"/>
      <c r="C6" s="307" t="s">
        <v>3</v>
      </c>
      <c r="D6" s="307" t="s">
        <v>4</v>
      </c>
      <c r="E6" s="400" t="s">
        <v>267</v>
      </c>
      <c r="F6" s="308" t="s">
        <v>6</v>
      </c>
      <c r="G6" s="309" t="s">
        <v>7</v>
      </c>
      <c r="H6" s="310" t="s">
        <v>268</v>
      </c>
      <c r="I6" s="310" t="s">
        <v>269</v>
      </c>
    </row>
    <row r="7" spans="1:11" ht="45" customHeight="1" thickBot="1" x14ac:dyDescent="0.3">
      <c r="A7" s="464" t="s">
        <v>296</v>
      </c>
      <c r="B7" s="465"/>
      <c r="C7" s="311">
        <v>1417340716.76</v>
      </c>
      <c r="D7" s="399">
        <f>D8+D9</f>
        <v>251095082.90000001</v>
      </c>
      <c r="E7" s="413">
        <f>E8+E9</f>
        <v>72565066.260000005</v>
      </c>
      <c r="F7" s="312">
        <f t="shared" ref="F7:G7" si="0">F8+F9</f>
        <v>57161089.160000004</v>
      </c>
      <c r="G7" s="312">
        <f t="shared" si="0"/>
        <v>15403977.1</v>
      </c>
      <c r="H7" s="405">
        <f>E7/D7</f>
        <v>0.28899437385199389</v>
      </c>
      <c r="I7" s="405">
        <f>E7/C7</f>
        <v>5.1198039682287304E-2</v>
      </c>
      <c r="K7" s="23"/>
    </row>
    <row r="8" spans="1:11" ht="15.75" x14ac:dyDescent="0.25">
      <c r="A8" s="450" t="s">
        <v>137</v>
      </c>
      <c r="B8" s="408" t="s">
        <v>310</v>
      </c>
      <c r="C8" s="409">
        <v>1188105466.1099999</v>
      </c>
      <c r="D8" s="353">
        <v>21187467.819999997</v>
      </c>
      <c r="E8" s="401">
        <v>3494478.8400000003</v>
      </c>
      <c r="F8" s="347">
        <v>3494478.8400000003</v>
      </c>
      <c r="G8" s="350">
        <v>0</v>
      </c>
      <c r="H8" s="351">
        <v>0.1649314051913921</v>
      </c>
      <c r="I8" s="352">
        <v>2.9412193948078896E-3</v>
      </c>
      <c r="K8" s="23"/>
    </row>
    <row r="9" spans="1:11" ht="25.9" customHeight="1" thickBot="1" x14ac:dyDescent="0.3">
      <c r="A9" s="451"/>
      <c r="B9" s="348" t="s">
        <v>298</v>
      </c>
      <c r="C9" s="349">
        <f>'KK_sledování '!G46</f>
        <v>972291772.00999999</v>
      </c>
      <c r="D9" s="426">
        <f>'KK_sledování '!L46</f>
        <v>229907615.08000001</v>
      </c>
      <c r="E9" s="427">
        <f>'KK_sledování '!M46</f>
        <v>69070587.420000002</v>
      </c>
      <c r="F9" s="424">
        <f>'KK_sledování '!N46</f>
        <v>53666610.32</v>
      </c>
      <c r="G9" s="335">
        <f>'KK_sledování '!O46</f>
        <v>15403977.1</v>
      </c>
      <c r="H9" s="428">
        <f>'KK_sledování '!P46</f>
        <v>0.30042757564148448</v>
      </c>
      <c r="I9" s="429">
        <f>'KK_sledování '!Q46</f>
        <v>7.1038950866787354E-2</v>
      </c>
    </row>
    <row r="10" spans="1:11" ht="45" customHeight="1" x14ac:dyDescent="0.25">
      <c r="A10" s="491" t="s">
        <v>297</v>
      </c>
      <c r="B10" s="492"/>
      <c r="C10" s="478">
        <v>3536802285.4799995</v>
      </c>
      <c r="D10" s="480">
        <f>D12+D13</f>
        <v>894434950.6500001</v>
      </c>
      <c r="E10" s="482">
        <f>E12+E13</f>
        <v>293663026.70999998</v>
      </c>
      <c r="F10" s="402">
        <f>F12+F13</f>
        <v>328503164.44999999</v>
      </c>
      <c r="G10" s="484">
        <f>G12+G13</f>
        <v>4252481.5100000007</v>
      </c>
      <c r="H10" s="466">
        <v>0.3277656253720499</v>
      </c>
      <c r="I10" s="487">
        <v>8.282120297551375E-2</v>
      </c>
    </row>
    <row r="11" spans="1:11" ht="30" customHeight="1" thickBot="1" x14ac:dyDescent="0.3">
      <c r="A11" s="476" t="s">
        <v>302</v>
      </c>
      <c r="B11" s="477"/>
      <c r="C11" s="479"/>
      <c r="D11" s="481"/>
      <c r="E11" s="483"/>
      <c r="F11" s="403">
        <f>-(PO_sledován!N46)</f>
        <v>-39092619.25</v>
      </c>
      <c r="G11" s="485"/>
      <c r="H11" s="467"/>
      <c r="I11" s="488"/>
    </row>
    <row r="12" spans="1:11" ht="15.75" x14ac:dyDescent="0.25">
      <c r="A12" s="450" t="s">
        <v>137</v>
      </c>
      <c r="B12" s="408" t="s">
        <v>311</v>
      </c>
      <c r="C12" s="349">
        <v>2175360772.52</v>
      </c>
      <c r="D12" s="353">
        <v>71321160.010000005</v>
      </c>
      <c r="E12" s="401">
        <v>32504964.609999999</v>
      </c>
      <c r="F12" s="347">
        <v>32504964.609999999</v>
      </c>
      <c r="G12" s="350">
        <v>0</v>
      </c>
      <c r="H12" s="351">
        <v>0.45575485039001679</v>
      </c>
      <c r="I12" s="352">
        <v>1.4942332793996888E-2</v>
      </c>
    </row>
    <row r="13" spans="1:11" ht="28.15" customHeight="1" x14ac:dyDescent="0.25">
      <c r="A13" s="486"/>
      <c r="B13" s="348" t="s">
        <v>298</v>
      </c>
      <c r="C13" s="468">
        <f>PO_sledován!G44</f>
        <v>3159082177.8499999</v>
      </c>
      <c r="D13" s="493">
        <f>PO_sledován!L44</f>
        <v>823113790.6400001</v>
      </c>
      <c r="E13" s="489">
        <f>PO_sledován!M44</f>
        <v>261158062.09999999</v>
      </c>
      <c r="F13" s="424">
        <f>PO_sledován!N44</f>
        <v>295998199.83999997</v>
      </c>
      <c r="G13" s="495">
        <f>PO_sledován!O44</f>
        <v>4252481.5100000007</v>
      </c>
      <c r="H13" s="470">
        <f>E13/D13</f>
        <v>0.31728063005351953</v>
      </c>
      <c r="I13" s="472">
        <f>E13/C13</f>
        <v>8.2668967566313284E-2</v>
      </c>
    </row>
    <row r="14" spans="1:11" ht="15.75" x14ac:dyDescent="0.25">
      <c r="A14" s="451"/>
      <c r="B14" s="365" t="s">
        <v>276</v>
      </c>
      <c r="C14" s="469"/>
      <c r="D14" s="494"/>
      <c r="E14" s="490"/>
      <c r="F14" s="425">
        <f>F11</f>
        <v>-39092619.25</v>
      </c>
      <c r="G14" s="496"/>
      <c r="H14" s="471"/>
      <c r="I14" s="473"/>
    </row>
    <row r="15" spans="1:11" ht="49.5" customHeight="1" thickBot="1" x14ac:dyDescent="0.3">
      <c r="A15" s="474" t="s">
        <v>270</v>
      </c>
      <c r="B15" s="475"/>
      <c r="C15" s="313" t="s">
        <v>136</v>
      </c>
      <c r="D15" s="314">
        <v>2065000000</v>
      </c>
      <c r="E15" s="315">
        <v>307867530</v>
      </c>
      <c r="F15" s="404">
        <v>307867530</v>
      </c>
      <c r="G15" s="316">
        <v>0</v>
      </c>
      <c r="H15" s="317">
        <v>0.14908839225181597</v>
      </c>
      <c r="I15" s="318" t="s">
        <v>136</v>
      </c>
    </row>
    <row r="16" spans="1:11" ht="32.25" customHeight="1" x14ac:dyDescent="0.25">
      <c r="A16" s="497" t="s">
        <v>0</v>
      </c>
      <c r="B16" s="498"/>
      <c r="C16" s="397" t="s">
        <v>136</v>
      </c>
      <c r="D16" s="319">
        <f>D7+D10+D15</f>
        <v>3210530033.5500002</v>
      </c>
      <c r="E16" s="415">
        <f>E7+E10+E15</f>
        <v>674095622.97000003</v>
      </c>
      <c r="F16" s="410">
        <f>F7+F10+F11+F15</f>
        <v>654439164.36000001</v>
      </c>
      <c r="G16" s="411">
        <f>G7+G10</f>
        <v>19656458.609999999</v>
      </c>
      <c r="H16" s="406">
        <f>E16/D16</f>
        <v>0.20996396729689767</v>
      </c>
      <c r="I16" s="407" t="s">
        <v>136</v>
      </c>
    </row>
    <row r="17" spans="1:13" s="94" customFormat="1" x14ac:dyDescent="0.25">
      <c r="A17" s="101"/>
      <c r="B17" s="364"/>
      <c r="C17" s="364"/>
      <c r="D17" s="364"/>
      <c r="E17" s="364"/>
      <c r="F17" s="364"/>
      <c r="G17" s="100"/>
      <c r="H17" s="320"/>
      <c r="I17" s="321"/>
    </row>
    <row r="18" spans="1:13" s="94" customFormat="1" ht="12.6" customHeight="1" x14ac:dyDescent="0.25">
      <c r="A18" s="510"/>
      <c r="B18" s="510"/>
      <c r="C18" s="510"/>
      <c r="D18" s="510"/>
      <c r="E18" s="510"/>
      <c r="F18" s="510"/>
      <c r="G18" s="100"/>
      <c r="H18" s="320"/>
      <c r="I18" s="321"/>
    </row>
    <row r="19" spans="1:13" s="94" customFormat="1" ht="23.25" x14ac:dyDescent="0.25">
      <c r="A19" s="322" t="s">
        <v>271</v>
      </c>
      <c r="B19" s="323"/>
      <c r="C19" s="324"/>
      <c r="D19" s="324"/>
      <c r="E19" s="324"/>
      <c r="F19" s="100"/>
      <c r="G19" s="100"/>
      <c r="H19" s="320"/>
      <c r="I19" s="321"/>
    </row>
    <row r="20" spans="1:13" s="94" customFormat="1" ht="15" customHeight="1" x14ac:dyDescent="0.25">
      <c r="A20" s="323"/>
      <c r="B20" s="323"/>
      <c r="C20" s="324"/>
      <c r="D20" s="324"/>
      <c r="E20" s="324"/>
      <c r="F20" s="100"/>
      <c r="G20" s="100"/>
      <c r="H20" s="320"/>
      <c r="I20" s="321"/>
    </row>
    <row r="21" spans="1:13" s="94" customFormat="1" ht="14.25" customHeight="1" thickBot="1" x14ac:dyDescent="0.3">
      <c r="A21" s="303" t="s">
        <v>272</v>
      </c>
      <c r="B21" s="325"/>
      <c r="C21" s="326"/>
      <c r="D21" s="326"/>
      <c r="E21" s="326"/>
      <c r="F21" s="327"/>
      <c r="G21" s="327"/>
      <c r="H21" s="328"/>
      <c r="I21" s="329"/>
    </row>
    <row r="22" spans="1:13" s="94" customFormat="1" ht="33" customHeight="1" thickBot="1" x14ac:dyDescent="0.3">
      <c r="A22" s="503" t="s">
        <v>273</v>
      </c>
      <c r="B22" s="504"/>
      <c r="C22" s="504"/>
      <c r="D22" s="504"/>
      <c r="E22" s="412">
        <f>E7+E10</f>
        <v>366228092.96999997</v>
      </c>
      <c r="F22" s="512" t="s">
        <v>324</v>
      </c>
      <c r="G22" s="511"/>
      <c r="H22" s="511"/>
      <c r="I22" s="511"/>
      <c r="J22" s="395"/>
      <c r="K22" s="395"/>
    </row>
    <row r="23" spans="1:13" s="94" customFormat="1" ht="31.15" customHeight="1" x14ac:dyDescent="0.25">
      <c r="A23" s="331" t="s">
        <v>137</v>
      </c>
      <c r="B23" s="506" t="s">
        <v>274</v>
      </c>
      <c r="C23" s="506"/>
      <c r="D23" s="507"/>
      <c r="E23" s="396">
        <f>F8+F12+'KK_sledování '!N47+PO_sledován!N45+PO_sledován!N46</f>
        <v>251444347.21000001</v>
      </c>
      <c r="F23" s="511" t="s">
        <v>275</v>
      </c>
      <c r="G23" s="511"/>
      <c r="H23" s="511"/>
      <c r="I23" s="511"/>
      <c r="J23" s="395"/>
      <c r="K23" s="395"/>
      <c r="M23" s="248"/>
    </row>
    <row r="24" spans="1:13" s="94" customFormat="1" ht="30" customHeight="1" x14ac:dyDescent="0.25">
      <c r="A24" s="332"/>
      <c r="B24" s="508" t="s">
        <v>276</v>
      </c>
      <c r="C24" s="508"/>
      <c r="D24" s="509"/>
      <c r="E24" s="333">
        <f>F11</f>
        <v>-39092619.25</v>
      </c>
      <c r="F24" s="511" t="s">
        <v>277</v>
      </c>
      <c r="G24" s="511"/>
      <c r="H24" s="511"/>
      <c r="I24" s="511"/>
      <c r="J24" s="395"/>
      <c r="K24" s="395"/>
    </row>
    <row r="25" spans="1:13" s="94" customFormat="1" ht="30" customHeight="1" x14ac:dyDescent="0.25">
      <c r="A25" s="332"/>
      <c r="B25" s="499" t="s">
        <v>278</v>
      </c>
      <c r="C25" s="499"/>
      <c r="D25" s="500"/>
      <c r="E25" s="334">
        <f>'KK_sledování '!N48+PO_sledován!N47</f>
        <v>134219906.40000001</v>
      </c>
      <c r="F25" s="511" t="s">
        <v>275</v>
      </c>
      <c r="G25" s="511"/>
      <c r="H25" s="511"/>
      <c r="I25" s="511"/>
      <c r="J25" s="395"/>
      <c r="K25" s="395"/>
    </row>
    <row r="26" spans="1:13" s="94" customFormat="1" ht="30" customHeight="1" x14ac:dyDescent="0.25">
      <c r="A26" s="332"/>
      <c r="B26" s="501" t="s">
        <v>279</v>
      </c>
      <c r="C26" s="501"/>
      <c r="D26" s="502"/>
      <c r="E26" s="335">
        <f>'KK_sledování '!O48+PO_sledován!O47</f>
        <v>19656458.609999999</v>
      </c>
      <c r="F26" s="511" t="s">
        <v>275</v>
      </c>
      <c r="G26" s="511"/>
      <c r="H26" s="511"/>
      <c r="I26" s="511"/>
      <c r="J26" s="395"/>
      <c r="K26" s="395"/>
    </row>
    <row r="27" spans="1:13" s="94" customFormat="1" ht="30" customHeight="1" x14ac:dyDescent="0.25">
      <c r="A27" s="503" t="s">
        <v>280</v>
      </c>
      <c r="B27" s="504"/>
      <c r="C27" s="504"/>
      <c r="D27" s="505"/>
      <c r="E27" s="330">
        <v>307867530</v>
      </c>
      <c r="F27" s="511" t="s">
        <v>281</v>
      </c>
      <c r="G27" s="511"/>
      <c r="H27" s="511"/>
      <c r="I27" s="511"/>
      <c r="J27" s="395"/>
      <c r="K27" s="395"/>
    </row>
    <row r="28" spans="1:13" s="94" customFormat="1" ht="36.6" customHeight="1" x14ac:dyDescent="0.25">
      <c r="A28" s="518" t="s">
        <v>282</v>
      </c>
      <c r="B28" s="519"/>
      <c r="C28" s="519"/>
      <c r="D28" s="520"/>
      <c r="E28" s="414">
        <f>E16</f>
        <v>674095622.97000003</v>
      </c>
      <c r="F28" s="511" t="s">
        <v>283</v>
      </c>
      <c r="G28" s="511"/>
      <c r="H28" s="511"/>
      <c r="I28" s="511"/>
      <c r="J28" s="395"/>
      <c r="K28" s="395"/>
    </row>
    <row r="29" spans="1:13" x14ac:dyDescent="0.25">
      <c r="A29" s="336"/>
      <c r="B29" s="336"/>
      <c r="C29" s="336"/>
      <c r="H29" s="337"/>
    </row>
    <row r="30" spans="1:13" ht="18.75" x14ac:dyDescent="0.3">
      <c r="A30" s="338" t="s">
        <v>284</v>
      </c>
      <c r="B30" s="339"/>
      <c r="C30" s="340"/>
      <c r="D30" s="341"/>
      <c r="E30" s="341"/>
      <c r="F30" s="341"/>
      <c r="G30" s="341"/>
      <c r="H30" s="342"/>
      <c r="I30" s="341"/>
    </row>
    <row r="31" spans="1:13" ht="95.45" customHeight="1" x14ac:dyDescent="0.25">
      <c r="A31" s="343" t="s">
        <v>3</v>
      </c>
      <c r="B31" s="513" t="s">
        <v>145</v>
      </c>
      <c r="C31" s="513"/>
      <c r="D31" s="513"/>
      <c r="E31" s="514" t="s">
        <v>285</v>
      </c>
      <c r="F31" s="514"/>
      <c r="G31" s="514"/>
      <c r="H31" s="514"/>
      <c r="I31" s="514"/>
    </row>
    <row r="32" spans="1:13" ht="66" customHeight="1" x14ac:dyDescent="0.25">
      <c r="A32" s="343" t="s">
        <v>4</v>
      </c>
      <c r="B32" s="513" t="s">
        <v>286</v>
      </c>
      <c r="C32" s="513"/>
      <c r="D32" s="513"/>
      <c r="E32" s="514" t="s">
        <v>287</v>
      </c>
      <c r="F32" s="514"/>
      <c r="G32" s="514"/>
      <c r="H32" s="514"/>
      <c r="I32" s="514"/>
    </row>
    <row r="33" spans="1:9" ht="22.9" customHeight="1" x14ac:dyDescent="0.25">
      <c r="A33" s="343" t="s">
        <v>5</v>
      </c>
      <c r="B33" s="513" t="s">
        <v>288</v>
      </c>
      <c r="C33" s="513"/>
      <c r="D33" s="513"/>
      <c r="E33" s="515" t="s">
        <v>289</v>
      </c>
      <c r="F33" s="516"/>
      <c r="G33" s="516"/>
      <c r="H33" s="516"/>
      <c r="I33" s="517"/>
    </row>
    <row r="34" spans="1:9" ht="97.15" customHeight="1" x14ac:dyDescent="0.25">
      <c r="A34" s="343" t="s">
        <v>6</v>
      </c>
      <c r="B34" s="513" t="s">
        <v>290</v>
      </c>
      <c r="C34" s="513"/>
      <c r="D34" s="513"/>
      <c r="E34" s="514" t="s">
        <v>291</v>
      </c>
      <c r="F34" s="514"/>
      <c r="G34" s="514"/>
      <c r="H34" s="514"/>
      <c r="I34" s="514"/>
    </row>
    <row r="35" spans="1:9" ht="48.6" customHeight="1" x14ac:dyDescent="0.25">
      <c r="A35" s="343" t="s">
        <v>7</v>
      </c>
      <c r="B35" s="513" t="s">
        <v>292</v>
      </c>
      <c r="C35" s="513"/>
      <c r="D35" s="513"/>
      <c r="E35" s="514" t="s">
        <v>293</v>
      </c>
      <c r="F35" s="514"/>
      <c r="G35" s="514"/>
      <c r="H35" s="514"/>
      <c r="I35" s="514"/>
    </row>
    <row r="36" spans="1:9" ht="69.75" customHeight="1" x14ac:dyDescent="0.25">
      <c r="A36" s="344" t="s">
        <v>8</v>
      </c>
      <c r="B36" s="513" t="s">
        <v>43</v>
      </c>
      <c r="C36" s="513"/>
      <c r="D36" s="513"/>
      <c r="E36" s="514" t="s">
        <v>294</v>
      </c>
      <c r="F36" s="514"/>
      <c r="G36" s="514"/>
      <c r="H36" s="514"/>
      <c r="I36" s="514"/>
    </row>
    <row r="37" spans="1:9" ht="42.75" customHeight="1" x14ac:dyDescent="0.25">
      <c r="A37" s="344" t="s">
        <v>9</v>
      </c>
      <c r="B37" s="513" t="s">
        <v>265</v>
      </c>
      <c r="C37" s="513"/>
      <c r="D37" s="513"/>
      <c r="E37" s="514" t="s">
        <v>295</v>
      </c>
      <c r="F37" s="514"/>
      <c r="G37" s="514"/>
      <c r="H37" s="514"/>
      <c r="I37" s="514"/>
    </row>
    <row r="38" spans="1:9" ht="15.75" x14ac:dyDescent="0.25">
      <c r="A38" s="345"/>
      <c r="B38" s="341"/>
      <c r="C38" s="341"/>
      <c r="D38" s="341"/>
      <c r="E38" s="341"/>
      <c r="F38" s="341"/>
      <c r="G38" s="341"/>
      <c r="H38" s="342"/>
    </row>
    <row r="39" spans="1:9" ht="15.75" x14ac:dyDescent="0.25">
      <c r="A39" s="345"/>
      <c r="B39" s="341"/>
      <c r="C39" s="341"/>
      <c r="D39" s="341"/>
      <c r="E39" s="341"/>
      <c r="F39" s="341"/>
      <c r="G39" s="341"/>
      <c r="H39" s="342"/>
    </row>
    <row r="40" spans="1:9" ht="15.75" x14ac:dyDescent="0.25">
      <c r="A40" s="341"/>
      <c r="B40" s="341"/>
      <c r="C40" s="341"/>
      <c r="D40" s="341"/>
      <c r="E40" s="341"/>
      <c r="F40" s="341"/>
      <c r="G40" s="341"/>
      <c r="H40" s="342"/>
    </row>
    <row r="41" spans="1:9" ht="15.75" x14ac:dyDescent="0.25">
      <c r="A41" s="341"/>
      <c r="B41" s="341"/>
      <c r="C41" s="341"/>
      <c r="D41" s="341"/>
      <c r="E41" s="341"/>
      <c r="F41" s="341"/>
      <c r="G41" s="341"/>
      <c r="H41" s="342"/>
    </row>
    <row r="42" spans="1:9" ht="15.75" x14ac:dyDescent="0.25">
      <c r="A42" s="341"/>
      <c r="B42" s="341"/>
      <c r="C42" s="341"/>
      <c r="D42" s="341"/>
      <c r="E42" s="341"/>
      <c r="F42" s="341"/>
      <c r="G42" s="341"/>
      <c r="H42" s="341"/>
    </row>
    <row r="43" spans="1:9" ht="15.75" x14ac:dyDescent="0.25">
      <c r="A43" s="341"/>
      <c r="B43" s="341"/>
      <c r="C43" s="341"/>
      <c r="D43" s="341"/>
      <c r="E43" s="341"/>
      <c r="F43" s="341"/>
      <c r="G43" s="341"/>
      <c r="H43" s="341"/>
    </row>
    <row r="44" spans="1:9" ht="18.75" x14ac:dyDescent="0.3">
      <c r="B44" s="346"/>
      <c r="C44" s="346"/>
    </row>
    <row r="45" spans="1:9" ht="18.75" x14ac:dyDescent="0.3">
      <c r="B45" s="346"/>
      <c r="C45" s="346"/>
    </row>
    <row r="46" spans="1:9" ht="18.75" x14ac:dyDescent="0.3">
      <c r="B46" s="346"/>
      <c r="C46" s="346"/>
    </row>
    <row r="47" spans="1:9" ht="18.75" x14ac:dyDescent="0.3">
      <c r="B47" s="346"/>
      <c r="C47" s="346"/>
    </row>
    <row r="48" spans="1:9" ht="18.75" x14ac:dyDescent="0.3">
      <c r="B48" s="346"/>
      <c r="C48" s="346"/>
    </row>
    <row r="49" spans="2:3" ht="18.75" x14ac:dyDescent="0.3">
      <c r="B49" s="346"/>
      <c r="C49" s="346"/>
    </row>
    <row r="50" spans="2:3" ht="18.75" x14ac:dyDescent="0.3">
      <c r="B50" s="346"/>
      <c r="C50" s="346"/>
    </row>
  </sheetData>
  <mergeCells count="56">
    <mergeCell ref="A28:D28"/>
    <mergeCell ref="B31:D31"/>
    <mergeCell ref="E31:I31"/>
    <mergeCell ref="B32:D32"/>
    <mergeCell ref="B36:D36"/>
    <mergeCell ref="E36:I36"/>
    <mergeCell ref="E32:I32"/>
    <mergeCell ref="F28:I28"/>
    <mergeCell ref="B37:D37"/>
    <mergeCell ref="E37:I37"/>
    <mergeCell ref="B33:D33"/>
    <mergeCell ref="E33:I33"/>
    <mergeCell ref="B34:D34"/>
    <mergeCell ref="E34:I34"/>
    <mergeCell ref="B35:D35"/>
    <mergeCell ref="E35:I35"/>
    <mergeCell ref="A16:B16"/>
    <mergeCell ref="B25:D25"/>
    <mergeCell ref="B26:D26"/>
    <mergeCell ref="A27:D27"/>
    <mergeCell ref="A22:D22"/>
    <mergeCell ref="B23:D23"/>
    <mergeCell ref="B24:D24"/>
    <mergeCell ref="A18:F18"/>
    <mergeCell ref="F23:I23"/>
    <mergeCell ref="F24:I24"/>
    <mergeCell ref="F25:I25"/>
    <mergeCell ref="F26:I26"/>
    <mergeCell ref="F27:I27"/>
    <mergeCell ref="F22:I22"/>
    <mergeCell ref="H10:H11"/>
    <mergeCell ref="C13:C14"/>
    <mergeCell ref="H13:H14"/>
    <mergeCell ref="I13:I14"/>
    <mergeCell ref="A15:B15"/>
    <mergeCell ref="A11:B11"/>
    <mergeCell ref="C10:C11"/>
    <mergeCell ref="D10:D11"/>
    <mergeCell ref="E10:E11"/>
    <mergeCell ref="G10:G11"/>
    <mergeCell ref="A12:A14"/>
    <mergeCell ref="I10:I11"/>
    <mergeCell ref="E13:E14"/>
    <mergeCell ref="A10:B10"/>
    <mergeCell ref="D13:D14"/>
    <mergeCell ref="G13:G14"/>
    <mergeCell ref="A8:A9"/>
    <mergeCell ref="A1:I1"/>
    <mergeCell ref="A4:B5"/>
    <mergeCell ref="C4:C5"/>
    <mergeCell ref="D4:D5"/>
    <mergeCell ref="E4:G4"/>
    <mergeCell ref="H4:H5"/>
    <mergeCell ref="I4:I5"/>
    <mergeCell ref="A6:B6"/>
    <mergeCell ref="A7:B7"/>
  </mergeCells>
  <pageMargins left="0.70866141732283472" right="0.31496062992125984" top="0.74803149606299213" bottom="0.74803149606299213" header="0.31496062992125984" footer="0.31496062992125984"/>
  <pageSetup paperSize="9" scale="57" orientation="portrait" horizontalDpi="4294967293" verticalDpi="4294967293" r:id="rId1"/>
  <headerFooter>
    <oddFooter xml:space="preserve">&amp;R&amp;12Zpracoval odbor finanční, stav k 1. 7. 2020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115"/>
  <sheetViews>
    <sheetView topLeftCell="A19" zoomScale="70" zoomScaleNormal="70" zoomScaleSheetLayoutView="42" zoomScalePageLayoutView="70" workbookViewId="0">
      <selection activeCell="T22" sqref="T22"/>
    </sheetView>
  </sheetViews>
  <sheetFormatPr defaultRowHeight="15" x14ac:dyDescent="0.25"/>
  <cols>
    <col min="1" max="1" width="4.7109375" customWidth="1"/>
    <col min="2" max="2" width="14.140625" customWidth="1"/>
    <col min="3" max="3" width="23.42578125" customWidth="1"/>
    <col min="4" max="4" width="16.85546875" customWidth="1"/>
    <col min="5" max="5" width="11.85546875" customWidth="1"/>
    <col min="6" max="6" width="8.7109375" customWidth="1"/>
    <col min="7" max="7" width="18.42578125" customWidth="1"/>
    <col min="8" max="8" width="13.85546875" customWidth="1"/>
    <col min="9" max="9" width="13.7109375" customWidth="1"/>
    <col min="10" max="10" width="15" customWidth="1"/>
    <col min="11" max="11" width="40.7109375" customWidth="1"/>
    <col min="12" max="12" width="20.28515625" customWidth="1"/>
    <col min="13" max="13" width="18" customWidth="1"/>
    <col min="14" max="14" width="16.7109375" customWidth="1"/>
    <col min="15" max="15" width="16.42578125" customWidth="1"/>
    <col min="16" max="16" width="14.28515625" customWidth="1"/>
    <col min="17" max="17" width="12.7109375" customWidth="1"/>
    <col min="18" max="18" width="60.7109375" customWidth="1"/>
    <col min="20" max="20" width="18.140625" customWidth="1"/>
  </cols>
  <sheetData>
    <row r="1" spans="1:18" ht="33" customHeight="1" x14ac:dyDescent="0.35">
      <c r="A1" s="367" t="s">
        <v>303</v>
      </c>
      <c r="C1" s="95"/>
      <c r="D1" s="95"/>
      <c r="E1" s="95"/>
      <c r="F1" s="95"/>
      <c r="G1" s="95"/>
      <c r="H1" s="95"/>
      <c r="I1" s="95"/>
      <c r="J1" s="95"/>
      <c r="K1" s="95"/>
      <c r="L1" s="95"/>
      <c r="M1" s="95"/>
      <c r="N1" s="95"/>
      <c r="O1" s="95"/>
      <c r="P1" s="95"/>
      <c r="Q1" s="95"/>
      <c r="R1" s="10"/>
    </row>
    <row r="2" spans="1:18" ht="10.15" customHeight="1" x14ac:dyDescent="0.35">
      <c r="A2" s="367"/>
      <c r="C2" s="95"/>
      <c r="D2" s="95"/>
      <c r="E2" s="95"/>
      <c r="F2" s="95"/>
      <c r="G2" s="95"/>
      <c r="H2" s="95"/>
      <c r="I2" s="95"/>
      <c r="J2" s="95"/>
      <c r="K2" s="95"/>
      <c r="L2" s="95"/>
      <c r="M2" s="95"/>
      <c r="N2" s="95"/>
      <c r="O2" s="95"/>
      <c r="P2" s="95"/>
      <c r="Q2" s="95"/>
      <c r="R2" s="10"/>
    </row>
    <row r="3" spans="1:18" ht="38.25" customHeight="1" x14ac:dyDescent="0.25">
      <c r="A3" s="632" t="s">
        <v>34</v>
      </c>
      <c r="B3" s="626" t="s">
        <v>35</v>
      </c>
      <c r="C3" s="626" t="s">
        <v>29</v>
      </c>
      <c r="D3" s="627" t="s">
        <v>36</v>
      </c>
      <c r="E3" s="626" t="s">
        <v>37</v>
      </c>
      <c r="F3" s="634" t="s">
        <v>183</v>
      </c>
      <c r="G3" s="626" t="s">
        <v>10</v>
      </c>
      <c r="H3" s="627" t="s">
        <v>39</v>
      </c>
      <c r="I3" s="626" t="s">
        <v>40</v>
      </c>
      <c r="J3" s="626" t="s">
        <v>11</v>
      </c>
      <c r="K3" s="629" t="s">
        <v>17</v>
      </c>
      <c r="L3" s="631" t="s">
        <v>41</v>
      </c>
      <c r="M3" s="608" t="s">
        <v>42</v>
      </c>
      <c r="N3" s="609"/>
      <c r="O3" s="610"/>
      <c r="P3" s="611" t="s">
        <v>43</v>
      </c>
      <c r="Q3" s="613" t="s">
        <v>184</v>
      </c>
      <c r="R3" s="621" t="s">
        <v>44</v>
      </c>
    </row>
    <row r="4" spans="1:18" ht="90" x14ac:dyDescent="0.25">
      <c r="A4" s="633"/>
      <c r="B4" s="627"/>
      <c r="C4" s="627"/>
      <c r="D4" s="628"/>
      <c r="E4" s="627"/>
      <c r="F4" s="635"/>
      <c r="G4" s="627"/>
      <c r="H4" s="628"/>
      <c r="I4" s="627"/>
      <c r="J4" s="627"/>
      <c r="K4" s="630"/>
      <c r="L4" s="611"/>
      <c r="M4" s="124" t="s">
        <v>45</v>
      </c>
      <c r="N4" s="125" t="s">
        <v>185</v>
      </c>
      <c r="O4" s="126" t="s">
        <v>186</v>
      </c>
      <c r="P4" s="612"/>
      <c r="Q4" s="614"/>
      <c r="R4" s="622"/>
    </row>
    <row r="5" spans="1:18" ht="26.25" customHeight="1" thickBot="1" x14ac:dyDescent="0.3">
      <c r="A5" s="127" t="s">
        <v>47</v>
      </c>
      <c r="B5" s="127" t="s">
        <v>48</v>
      </c>
      <c r="C5" s="127" t="s">
        <v>49</v>
      </c>
      <c r="D5" s="127" t="s">
        <v>50</v>
      </c>
      <c r="E5" s="127" t="s">
        <v>51</v>
      </c>
      <c r="F5" s="128" t="s">
        <v>52</v>
      </c>
      <c r="G5" s="127" t="s">
        <v>53</v>
      </c>
      <c r="H5" s="127" t="s">
        <v>54</v>
      </c>
      <c r="I5" s="127" t="s">
        <v>55</v>
      </c>
      <c r="J5" s="127" t="s">
        <v>56</v>
      </c>
      <c r="K5" s="129" t="s">
        <v>57</v>
      </c>
      <c r="L5" s="130" t="s">
        <v>58</v>
      </c>
      <c r="M5" s="130" t="s">
        <v>59</v>
      </c>
      <c r="N5" s="131" t="s">
        <v>60</v>
      </c>
      <c r="O5" s="129" t="s">
        <v>61</v>
      </c>
      <c r="P5" s="130" t="s">
        <v>62</v>
      </c>
      <c r="Q5" s="130" t="s">
        <v>188</v>
      </c>
      <c r="R5" s="132" t="s">
        <v>189</v>
      </c>
    </row>
    <row r="6" spans="1:18" ht="112.5" customHeight="1" x14ac:dyDescent="0.25">
      <c r="A6" s="559">
        <v>2</v>
      </c>
      <c r="B6" s="555" t="s">
        <v>147</v>
      </c>
      <c r="C6" s="555" t="s">
        <v>148</v>
      </c>
      <c r="D6" s="555" t="s">
        <v>63</v>
      </c>
      <c r="E6" s="624" t="s">
        <v>164</v>
      </c>
      <c r="F6" s="555" t="s">
        <v>169</v>
      </c>
      <c r="G6" s="595">
        <v>98003445.049999997</v>
      </c>
      <c r="H6" s="597" t="s">
        <v>190</v>
      </c>
      <c r="I6" s="555" t="s">
        <v>65</v>
      </c>
      <c r="J6" s="133" t="s">
        <v>66</v>
      </c>
      <c r="K6" s="606" t="s">
        <v>191</v>
      </c>
      <c r="L6" s="134">
        <v>5731781</v>
      </c>
      <c r="M6" s="134">
        <f t="shared" ref="M6:M27" si="0">N6+O6</f>
        <v>1464072</v>
      </c>
      <c r="N6" s="135">
        <v>1464072</v>
      </c>
      <c r="O6" s="136">
        <v>0</v>
      </c>
      <c r="P6" s="137">
        <f t="shared" ref="P6:P26" si="1">M6/L6</f>
        <v>0.25543055465657183</v>
      </c>
      <c r="Q6" s="644">
        <f>(M6+M7+M8+M9+M10)/G6</f>
        <v>1.5624328300079489E-2</v>
      </c>
      <c r="R6" s="105" t="s">
        <v>313</v>
      </c>
    </row>
    <row r="7" spans="1:18" ht="39.6" customHeight="1" x14ac:dyDescent="0.25">
      <c r="A7" s="568"/>
      <c r="B7" s="569"/>
      <c r="C7" s="569"/>
      <c r="D7" s="623"/>
      <c r="E7" s="625"/>
      <c r="F7" s="636"/>
      <c r="G7" s="638"/>
      <c r="H7" s="640"/>
      <c r="I7" s="569"/>
      <c r="J7" s="133" t="s">
        <v>149</v>
      </c>
      <c r="K7" s="642"/>
      <c r="L7" s="134">
        <v>1464072</v>
      </c>
      <c r="M7" s="134">
        <f t="shared" si="0"/>
        <v>0</v>
      </c>
      <c r="N7" s="135">
        <v>0</v>
      </c>
      <c r="O7" s="136">
        <v>0</v>
      </c>
      <c r="P7" s="137">
        <f t="shared" si="1"/>
        <v>0</v>
      </c>
      <c r="Q7" s="645"/>
      <c r="R7" s="105" t="s">
        <v>192</v>
      </c>
    </row>
    <row r="8" spans="1:18" ht="98.25" customHeight="1" x14ac:dyDescent="0.25">
      <c r="A8" s="568"/>
      <c r="B8" s="569"/>
      <c r="C8" s="569"/>
      <c r="D8" s="623"/>
      <c r="E8" s="625"/>
      <c r="F8" s="636"/>
      <c r="G8" s="638"/>
      <c r="H8" s="640"/>
      <c r="I8" s="569"/>
      <c r="J8" s="133" t="s">
        <v>193</v>
      </c>
      <c r="K8" s="643"/>
      <c r="L8" s="134">
        <v>26492</v>
      </c>
      <c r="M8" s="134">
        <f t="shared" si="0"/>
        <v>26492</v>
      </c>
      <c r="N8" s="135">
        <v>26492</v>
      </c>
      <c r="O8" s="136">
        <v>0</v>
      </c>
      <c r="P8" s="137">
        <f t="shared" si="1"/>
        <v>1</v>
      </c>
      <c r="Q8" s="645"/>
      <c r="R8" s="105" t="s">
        <v>312</v>
      </c>
    </row>
    <row r="9" spans="1:18" ht="186.75" customHeight="1" x14ac:dyDescent="0.25">
      <c r="A9" s="568"/>
      <c r="B9" s="569"/>
      <c r="C9" s="569"/>
      <c r="D9" s="623"/>
      <c r="E9" s="625"/>
      <c r="F9" s="636"/>
      <c r="G9" s="638"/>
      <c r="H9" s="640"/>
      <c r="I9" s="569"/>
      <c r="J9" s="133" t="s">
        <v>66</v>
      </c>
      <c r="K9" s="606" t="s">
        <v>194</v>
      </c>
      <c r="L9" s="134">
        <v>81346508</v>
      </c>
      <c r="M9" s="134">
        <f t="shared" si="0"/>
        <v>40674</v>
      </c>
      <c r="N9" s="135">
        <v>40674</v>
      </c>
      <c r="O9" s="136">
        <v>0</v>
      </c>
      <c r="P9" s="137">
        <f t="shared" si="1"/>
        <v>5.0000917064565325E-4</v>
      </c>
      <c r="Q9" s="645"/>
      <c r="R9" s="3" t="s">
        <v>314</v>
      </c>
    </row>
    <row r="10" spans="1:18" ht="97.5" customHeight="1" x14ac:dyDescent="0.25">
      <c r="A10" s="603"/>
      <c r="B10" s="605"/>
      <c r="C10" s="605"/>
      <c r="D10" s="605"/>
      <c r="E10" s="605"/>
      <c r="F10" s="637"/>
      <c r="G10" s="639"/>
      <c r="H10" s="641"/>
      <c r="I10" s="605"/>
      <c r="J10" s="133" t="s">
        <v>150</v>
      </c>
      <c r="K10" s="607"/>
      <c r="L10" s="134">
        <v>40674</v>
      </c>
      <c r="M10" s="134">
        <f t="shared" si="0"/>
        <v>0</v>
      </c>
      <c r="N10" s="135">
        <v>0</v>
      </c>
      <c r="O10" s="136">
        <v>0</v>
      </c>
      <c r="P10" s="137">
        <f t="shared" si="1"/>
        <v>0</v>
      </c>
      <c r="Q10" s="646"/>
      <c r="R10" s="3" t="s">
        <v>195</v>
      </c>
    </row>
    <row r="11" spans="1:18" s="142" customFormat="1" ht="300" x14ac:dyDescent="0.25">
      <c r="A11" s="138">
        <v>6</v>
      </c>
      <c r="B11" s="114" t="s">
        <v>147</v>
      </c>
      <c r="C11" s="114" t="s">
        <v>153</v>
      </c>
      <c r="D11" s="111" t="s">
        <v>63</v>
      </c>
      <c r="E11" s="114" t="s">
        <v>165</v>
      </c>
      <c r="F11" s="114" t="s">
        <v>170</v>
      </c>
      <c r="G11" s="113">
        <v>67542348.040000007</v>
      </c>
      <c r="H11" s="138" t="s">
        <v>196</v>
      </c>
      <c r="I11" s="119" t="s">
        <v>197</v>
      </c>
      <c r="J11" s="133" t="s">
        <v>66</v>
      </c>
      <c r="K11" s="139" t="s">
        <v>198</v>
      </c>
      <c r="L11" s="134">
        <v>5787124.75</v>
      </c>
      <c r="M11" s="134">
        <f t="shared" ref="M11:M13" si="2">N11+O11</f>
        <v>2879688</v>
      </c>
      <c r="N11" s="422">
        <v>2879688</v>
      </c>
      <c r="O11" s="136">
        <v>0</v>
      </c>
      <c r="P11" s="137">
        <f t="shared" si="1"/>
        <v>0.49760254433775597</v>
      </c>
      <c r="Q11" s="140">
        <f>M11/G11</f>
        <v>4.263529598193104E-2</v>
      </c>
      <c r="R11" s="141" t="s">
        <v>349</v>
      </c>
    </row>
    <row r="12" spans="1:18" s="142" customFormat="1" ht="252.75" customHeight="1" x14ac:dyDescent="0.25">
      <c r="A12" s="138">
        <v>7</v>
      </c>
      <c r="B12" s="114" t="s">
        <v>147</v>
      </c>
      <c r="C12" s="114" t="s">
        <v>154</v>
      </c>
      <c r="D12" s="111" t="s">
        <v>63</v>
      </c>
      <c r="E12" s="114" t="s">
        <v>166</v>
      </c>
      <c r="F12" s="114" t="s">
        <v>170</v>
      </c>
      <c r="G12" s="113">
        <v>109809294.19</v>
      </c>
      <c r="H12" s="138" t="s">
        <v>196</v>
      </c>
      <c r="I12" s="119" t="s">
        <v>197</v>
      </c>
      <c r="J12" s="133" t="s">
        <v>66</v>
      </c>
      <c r="K12" s="139" t="s">
        <v>198</v>
      </c>
      <c r="L12" s="134">
        <v>4715937.32</v>
      </c>
      <c r="M12" s="134">
        <f t="shared" si="2"/>
        <v>4711313</v>
      </c>
      <c r="N12" s="422">
        <v>4711313</v>
      </c>
      <c r="O12" s="136">
        <v>0</v>
      </c>
      <c r="P12" s="137">
        <f t="shared" si="1"/>
        <v>0.9990194271708428</v>
      </c>
      <c r="Q12" s="140">
        <f>M12/G12</f>
        <v>4.2904501251489195E-2</v>
      </c>
      <c r="R12" s="141" t="s">
        <v>350</v>
      </c>
    </row>
    <row r="13" spans="1:18" ht="251.25" customHeight="1" x14ac:dyDescent="0.25">
      <c r="A13" s="602">
        <v>8</v>
      </c>
      <c r="B13" s="604" t="s">
        <v>147</v>
      </c>
      <c r="C13" s="604" t="s">
        <v>155</v>
      </c>
      <c r="D13" s="604" t="s">
        <v>199</v>
      </c>
      <c r="E13" s="604" t="s">
        <v>180</v>
      </c>
      <c r="F13" s="604" t="s">
        <v>200</v>
      </c>
      <c r="G13" s="615">
        <v>5213341.5599999996</v>
      </c>
      <c r="H13" s="602" t="s">
        <v>201</v>
      </c>
      <c r="I13" s="602" t="s">
        <v>224</v>
      </c>
      <c r="J13" s="133" t="s">
        <v>151</v>
      </c>
      <c r="K13" s="617" t="s">
        <v>202</v>
      </c>
      <c r="L13" s="143">
        <v>3263660</v>
      </c>
      <c r="M13" s="143">
        <f t="shared" si="2"/>
        <v>815915</v>
      </c>
      <c r="N13" s="46">
        <v>815915</v>
      </c>
      <c r="O13" s="144">
        <v>0</v>
      </c>
      <c r="P13" s="145">
        <f t="shared" si="1"/>
        <v>0.25</v>
      </c>
      <c r="Q13" s="619">
        <f>(M13+M14)/G13</f>
        <v>0.19003857479846381</v>
      </c>
      <c r="R13" s="600" t="s">
        <v>377</v>
      </c>
    </row>
    <row r="14" spans="1:18" ht="185.25" customHeight="1" x14ac:dyDescent="0.25">
      <c r="A14" s="603"/>
      <c r="B14" s="605"/>
      <c r="C14" s="605"/>
      <c r="D14" s="605"/>
      <c r="E14" s="605"/>
      <c r="F14" s="605"/>
      <c r="G14" s="616"/>
      <c r="H14" s="603"/>
      <c r="I14" s="603"/>
      <c r="J14" s="118" t="s">
        <v>152</v>
      </c>
      <c r="K14" s="618"/>
      <c r="L14" s="146">
        <v>979098</v>
      </c>
      <c r="M14" s="147">
        <f t="shared" si="0"/>
        <v>174821</v>
      </c>
      <c r="N14" s="148">
        <v>174821</v>
      </c>
      <c r="O14" s="149">
        <v>0</v>
      </c>
      <c r="P14" s="150">
        <f>M14/L14</f>
        <v>0.17855311725690381</v>
      </c>
      <c r="Q14" s="620"/>
      <c r="R14" s="601"/>
    </row>
    <row r="15" spans="1:18" ht="409.5" customHeight="1" x14ac:dyDescent="0.25">
      <c r="A15" s="559">
        <v>9</v>
      </c>
      <c r="B15" s="555" t="s">
        <v>147</v>
      </c>
      <c r="C15" s="555" t="s">
        <v>156</v>
      </c>
      <c r="D15" s="555" t="s">
        <v>199</v>
      </c>
      <c r="E15" s="599" t="s">
        <v>354</v>
      </c>
      <c r="F15" s="555" t="s">
        <v>168</v>
      </c>
      <c r="G15" s="557">
        <v>7683717.46</v>
      </c>
      <c r="H15" s="559" t="s">
        <v>201</v>
      </c>
      <c r="I15" s="559" t="s">
        <v>203</v>
      </c>
      <c r="J15" s="151" t="s">
        <v>151</v>
      </c>
      <c r="K15" s="152" t="s">
        <v>204</v>
      </c>
      <c r="L15" s="153">
        <v>4033239.72</v>
      </c>
      <c r="M15" s="449">
        <f t="shared" si="0"/>
        <v>201662</v>
      </c>
      <c r="N15" s="154">
        <v>201662</v>
      </c>
      <c r="O15" s="155">
        <v>0</v>
      </c>
      <c r="P15" s="156">
        <f t="shared" si="1"/>
        <v>5.0000003471154943E-2</v>
      </c>
      <c r="Q15" s="561">
        <f>(M15+M16)/G15</f>
        <v>3.528135975994099E-2</v>
      </c>
      <c r="R15" s="104" t="s">
        <v>375</v>
      </c>
    </row>
    <row r="16" spans="1:18" ht="105" x14ac:dyDescent="0.25">
      <c r="A16" s="560"/>
      <c r="B16" s="556"/>
      <c r="C16" s="556"/>
      <c r="D16" s="556"/>
      <c r="E16" s="556"/>
      <c r="F16" s="556"/>
      <c r="G16" s="558"/>
      <c r="H16" s="560"/>
      <c r="I16" s="560"/>
      <c r="J16" s="133" t="s">
        <v>205</v>
      </c>
      <c r="K16" s="157" t="s">
        <v>206</v>
      </c>
      <c r="L16" s="134">
        <v>201662</v>
      </c>
      <c r="M16" s="449">
        <f t="shared" si="0"/>
        <v>69430</v>
      </c>
      <c r="N16" s="135">
        <v>69430</v>
      </c>
      <c r="O16" s="136">
        <v>0</v>
      </c>
      <c r="P16" s="137">
        <v>0</v>
      </c>
      <c r="Q16" s="554"/>
      <c r="R16" s="104" t="s">
        <v>376</v>
      </c>
    </row>
    <row r="17" spans="1:23" ht="323.25" customHeight="1" x14ac:dyDescent="0.25">
      <c r="A17" s="559">
        <v>10</v>
      </c>
      <c r="B17" s="555" t="s">
        <v>147</v>
      </c>
      <c r="C17" s="555" t="s">
        <v>157</v>
      </c>
      <c r="D17" s="555" t="s">
        <v>207</v>
      </c>
      <c r="E17" s="555" t="s">
        <v>181</v>
      </c>
      <c r="F17" s="555" t="s">
        <v>167</v>
      </c>
      <c r="G17" s="595">
        <v>13179425.42</v>
      </c>
      <c r="H17" s="597" t="s">
        <v>196</v>
      </c>
      <c r="I17" s="559" t="s">
        <v>208</v>
      </c>
      <c r="J17" s="158" t="s">
        <v>151</v>
      </c>
      <c r="K17" s="538" t="s">
        <v>158</v>
      </c>
      <c r="L17" s="153">
        <v>101336.35</v>
      </c>
      <c r="M17" s="153">
        <f t="shared" si="0"/>
        <v>0</v>
      </c>
      <c r="N17" s="171">
        <v>0</v>
      </c>
      <c r="O17" s="155">
        <v>0</v>
      </c>
      <c r="P17" s="156">
        <f t="shared" si="1"/>
        <v>0</v>
      </c>
      <c r="Q17" s="561">
        <f>(M17+M18)/G17</f>
        <v>0</v>
      </c>
      <c r="R17" s="104" t="s">
        <v>328</v>
      </c>
    </row>
    <row r="18" spans="1:23" ht="145.5" customHeight="1" x14ac:dyDescent="0.25">
      <c r="A18" s="560"/>
      <c r="B18" s="556"/>
      <c r="C18" s="556"/>
      <c r="D18" s="556"/>
      <c r="E18" s="556"/>
      <c r="F18" s="556"/>
      <c r="G18" s="596"/>
      <c r="H18" s="598"/>
      <c r="I18" s="560"/>
      <c r="J18" s="444" t="s">
        <v>152</v>
      </c>
      <c r="K18" s="594"/>
      <c r="L18" s="153">
        <v>20269</v>
      </c>
      <c r="M18" s="159">
        <v>0</v>
      </c>
      <c r="N18" s="171">
        <v>0</v>
      </c>
      <c r="O18" s="155">
        <v>0</v>
      </c>
      <c r="P18" s="156">
        <f t="shared" si="1"/>
        <v>0</v>
      </c>
      <c r="Q18" s="553"/>
      <c r="R18" s="104" t="s">
        <v>329</v>
      </c>
    </row>
    <row r="19" spans="1:23" x14ac:dyDescent="0.25">
      <c r="A19" s="559">
        <v>11</v>
      </c>
      <c r="B19" s="555" t="s">
        <v>147</v>
      </c>
      <c r="C19" s="555" t="s">
        <v>209</v>
      </c>
      <c r="D19" s="555" t="s">
        <v>207</v>
      </c>
      <c r="E19" s="555" t="s">
        <v>182</v>
      </c>
      <c r="F19" s="555" t="s">
        <v>167</v>
      </c>
      <c r="G19" s="557">
        <v>11568526.630000001</v>
      </c>
      <c r="H19" s="559" t="s">
        <v>196</v>
      </c>
      <c r="I19" s="559" t="s">
        <v>208</v>
      </c>
      <c r="J19" s="567" t="s">
        <v>151</v>
      </c>
      <c r="K19" s="538" t="s">
        <v>210</v>
      </c>
      <c r="L19" s="588">
        <v>2675450.1</v>
      </c>
      <c r="M19" s="588">
        <f t="shared" si="0"/>
        <v>2318724</v>
      </c>
      <c r="N19" s="590">
        <v>2318724</v>
      </c>
      <c r="O19" s="592">
        <v>0</v>
      </c>
      <c r="P19" s="561">
        <f t="shared" si="1"/>
        <v>0.86666688345261977</v>
      </c>
      <c r="Q19" s="561">
        <f>(M19+M21)/G19</f>
        <v>0.40086764272763747</v>
      </c>
      <c r="R19" s="574" t="s">
        <v>321</v>
      </c>
    </row>
    <row r="20" spans="1:23" ht="379.5" customHeight="1" x14ac:dyDescent="0.25">
      <c r="A20" s="568"/>
      <c r="B20" s="569"/>
      <c r="C20" s="569"/>
      <c r="D20" s="569"/>
      <c r="E20" s="569"/>
      <c r="F20" s="569"/>
      <c r="G20" s="570"/>
      <c r="H20" s="568"/>
      <c r="I20" s="568"/>
      <c r="J20" s="552"/>
      <c r="K20" s="539"/>
      <c r="L20" s="589"/>
      <c r="M20" s="589"/>
      <c r="N20" s="591"/>
      <c r="O20" s="593"/>
      <c r="P20" s="554"/>
      <c r="Q20" s="553"/>
      <c r="R20" s="575"/>
    </row>
    <row r="21" spans="1:23" ht="91.5" customHeight="1" x14ac:dyDescent="0.25">
      <c r="A21" s="560"/>
      <c r="B21" s="556"/>
      <c r="C21" s="556"/>
      <c r="D21" s="556"/>
      <c r="E21" s="556"/>
      <c r="F21" s="556"/>
      <c r="G21" s="558"/>
      <c r="H21" s="560"/>
      <c r="I21" s="560"/>
      <c r="J21" s="444" t="s">
        <v>152</v>
      </c>
      <c r="K21" s="594"/>
      <c r="L21" s="153">
        <v>2318724</v>
      </c>
      <c r="M21" s="153">
        <f t="shared" si="0"/>
        <v>2318724</v>
      </c>
      <c r="N21" s="154">
        <v>2318724</v>
      </c>
      <c r="O21" s="155">
        <v>0</v>
      </c>
      <c r="P21" s="156">
        <f t="shared" si="1"/>
        <v>1</v>
      </c>
      <c r="Q21" s="554"/>
      <c r="R21" s="104" t="s">
        <v>315</v>
      </c>
    </row>
    <row r="22" spans="1:23" ht="210" x14ac:dyDescent="0.25">
      <c r="A22" s="559">
        <v>12</v>
      </c>
      <c r="B22" s="555" t="s">
        <v>147</v>
      </c>
      <c r="C22" s="555" t="s">
        <v>211</v>
      </c>
      <c r="D22" s="555" t="s">
        <v>212</v>
      </c>
      <c r="E22" s="576" t="s">
        <v>179</v>
      </c>
      <c r="F22" s="555" t="s">
        <v>171</v>
      </c>
      <c r="G22" s="579">
        <v>87687163</v>
      </c>
      <c r="H22" s="582" t="s">
        <v>196</v>
      </c>
      <c r="I22" s="585" t="s">
        <v>213</v>
      </c>
      <c r="J22" s="114" t="s">
        <v>214</v>
      </c>
      <c r="K22" s="571" t="s">
        <v>215</v>
      </c>
      <c r="L22" s="572">
        <v>62041955.82</v>
      </c>
      <c r="M22" s="153">
        <f t="shared" si="0"/>
        <v>0</v>
      </c>
      <c r="N22" s="171">
        <v>0</v>
      </c>
      <c r="O22" s="155">
        <v>0</v>
      </c>
      <c r="P22" s="561">
        <f>(M22+M23)/L22</f>
        <v>3.4673632891929678E-5</v>
      </c>
      <c r="Q22" s="553">
        <f>(N22+N23+M24)/G22</f>
        <v>0.12931047546834193</v>
      </c>
      <c r="R22" s="104" t="s">
        <v>378</v>
      </c>
      <c r="T22" s="23"/>
    </row>
    <row r="23" spans="1:23" ht="45" x14ac:dyDescent="0.25">
      <c r="A23" s="568"/>
      <c r="B23" s="569"/>
      <c r="C23" s="569"/>
      <c r="D23" s="569"/>
      <c r="E23" s="577"/>
      <c r="F23" s="569"/>
      <c r="G23" s="580"/>
      <c r="H23" s="583"/>
      <c r="I23" s="586"/>
      <c r="J23" s="116" t="s">
        <v>365</v>
      </c>
      <c r="K23" s="540"/>
      <c r="L23" s="573"/>
      <c r="M23" s="153">
        <f t="shared" si="0"/>
        <v>2151.2199999999998</v>
      </c>
      <c r="N23" s="154">
        <v>2151.2199999999998</v>
      </c>
      <c r="O23" s="155">
        <v>0</v>
      </c>
      <c r="P23" s="554"/>
      <c r="Q23" s="553"/>
      <c r="R23" s="161" t="s">
        <v>316</v>
      </c>
    </row>
    <row r="24" spans="1:23" ht="45" x14ac:dyDescent="0.25">
      <c r="A24" s="560"/>
      <c r="B24" s="556"/>
      <c r="C24" s="556"/>
      <c r="D24" s="556"/>
      <c r="E24" s="578"/>
      <c r="F24" s="556"/>
      <c r="G24" s="581"/>
      <c r="H24" s="584"/>
      <c r="I24" s="587"/>
      <c r="J24" s="447" t="s">
        <v>366</v>
      </c>
      <c r="K24" s="157" t="s">
        <v>216</v>
      </c>
      <c r="L24" s="153">
        <v>11336717.52</v>
      </c>
      <c r="M24" s="153">
        <f t="shared" si="0"/>
        <v>11336717.52</v>
      </c>
      <c r="N24" s="162">
        <v>0</v>
      </c>
      <c r="O24" s="136">
        <v>11336717.52</v>
      </c>
      <c r="P24" s="156">
        <f t="shared" si="1"/>
        <v>1</v>
      </c>
      <c r="Q24" s="553"/>
      <c r="R24" s="105" t="s">
        <v>323</v>
      </c>
    </row>
    <row r="25" spans="1:23" ht="125.25" customHeight="1" x14ac:dyDescent="0.25">
      <c r="A25" s="371">
        <v>16</v>
      </c>
      <c r="B25" s="163" t="s">
        <v>147</v>
      </c>
      <c r="C25" s="163" t="s">
        <v>159</v>
      </c>
      <c r="D25" s="163" t="s">
        <v>217</v>
      </c>
      <c r="E25" s="164" t="s">
        <v>218</v>
      </c>
      <c r="F25" s="163" t="s">
        <v>219</v>
      </c>
      <c r="G25" s="122">
        <v>87252251.980000004</v>
      </c>
      <c r="H25" s="122" t="s">
        <v>196</v>
      </c>
      <c r="I25" s="2" t="s">
        <v>220</v>
      </c>
      <c r="J25" s="448" t="s">
        <v>367</v>
      </c>
      <c r="K25" s="157" t="s">
        <v>221</v>
      </c>
      <c r="L25" s="134">
        <v>269934.52</v>
      </c>
      <c r="M25" s="134">
        <f t="shared" si="0"/>
        <v>269934.52</v>
      </c>
      <c r="N25" s="165">
        <v>269934.52</v>
      </c>
      <c r="O25" s="136">
        <v>0</v>
      </c>
      <c r="P25" s="137">
        <f t="shared" si="1"/>
        <v>1</v>
      </c>
      <c r="Q25" s="166">
        <f>M25/G25</f>
        <v>3.0937255357245622E-3</v>
      </c>
      <c r="R25" s="105" t="s">
        <v>322</v>
      </c>
    </row>
    <row r="26" spans="1:23" ht="374.25" customHeight="1" x14ac:dyDescent="0.25">
      <c r="A26" s="417">
        <v>19</v>
      </c>
      <c r="B26" s="416" t="s">
        <v>147</v>
      </c>
      <c r="C26" s="416" t="s">
        <v>160</v>
      </c>
      <c r="D26" s="416" t="s">
        <v>222</v>
      </c>
      <c r="E26" s="416" t="s">
        <v>172</v>
      </c>
      <c r="F26" s="416" t="s">
        <v>173</v>
      </c>
      <c r="G26" s="418">
        <v>144128467</v>
      </c>
      <c r="H26" s="419" t="s">
        <v>223</v>
      </c>
      <c r="I26" s="420" t="s">
        <v>224</v>
      </c>
      <c r="J26" s="151" t="s">
        <v>151</v>
      </c>
      <c r="K26" s="421" t="s">
        <v>225</v>
      </c>
      <c r="L26" s="167">
        <v>9222024</v>
      </c>
      <c r="M26" s="167">
        <f t="shared" si="0"/>
        <v>9222024</v>
      </c>
      <c r="N26" s="168">
        <v>9222024</v>
      </c>
      <c r="O26" s="169">
        <v>0</v>
      </c>
      <c r="P26" s="170">
        <f t="shared" si="1"/>
        <v>1</v>
      </c>
      <c r="Q26" s="170">
        <f>M26/G26</f>
        <v>6.3984750493460807E-2</v>
      </c>
      <c r="R26" s="423" t="s">
        <v>339</v>
      </c>
    </row>
    <row r="27" spans="1:23" ht="388.5" customHeight="1" x14ac:dyDescent="0.25">
      <c r="A27" s="163">
        <v>26</v>
      </c>
      <c r="B27" s="163" t="s">
        <v>147</v>
      </c>
      <c r="C27" s="163" t="s">
        <v>174</v>
      </c>
      <c r="D27" s="163" t="s">
        <v>106</v>
      </c>
      <c r="E27" s="172" t="s">
        <v>175</v>
      </c>
      <c r="F27" s="173" t="s">
        <v>226</v>
      </c>
      <c r="G27" s="122">
        <v>32851203.190000001</v>
      </c>
      <c r="H27" s="122" t="s">
        <v>227</v>
      </c>
      <c r="I27" s="2" t="s">
        <v>228</v>
      </c>
      <c r="J27" s="174" t="s">
        <v>13</v>
      </c>
      <c r="K27" s="175" t="s">
        <v>229</v>
      </c>
      <c r="L27" s="123">
        <v>732271.43</v>
      </c>
      <c r="M27" s="153">
        <f t="shared" si="0"/>
        <v>732271.43</v>
      </c>
      <c r="N27" s="176">
        <v>732271.43</v>
      </c>
      <c r="O27" s="177">
        <v>0</v>
      </c>
      <c r="P27" s="178">
        <f t="shared" ref="P27:P46" si="3">M27/L27</f>
        <v>1</v>
      </c>
      <c r="Q27" s="156">
        <f>M27/G27</f>
        <v>2.2290551300809144E-2</v>
      </c>
      <c r="R27" s="179" t="s">
        <v>372</v>
      </c>
    </row>
    <row r="28" spans="1:23" ht="180" x14ac:dyDescent="0.25">
      <c r="A28" s="559">
        <v>27</v>
      </c>
      <c r="B28" s="555" t="s">
        <v>147</v>
      </c>
      <c r="C28" s="555" t="s">
        <v>161</v>
      </c>
      <c r="D28" s="555" t="s">
        <v>106</v>
      </c>
      <c r="E28" s="555" t="s">
        <v>162</v>
      </c>
      <c r="F28" s="555" t="s">
        <v>230</v>
      </c>
      <c r="G28" s="557">
        <v>37057739.189999998</v>
      </c>
      <c r="H28" s="559" t="s">
        <v>196</v>
      </c>
      <c r="I28" s="559" t="s">
        <v>224</v>
      </c>
      <c r="J28" s="158" t="s">
        <v>66</v>
      </c>
      <c r="K28" s="157" t="s">
        <v>231</v>
      </c>
      <c r="L28" s="134">
        <v>5932670.2699999996</v>
      </c>
      <c r="M28" s="134">
        <f>N28+O28</f>
        <v>5932671</v>
      </c>
      <c r="N28" s="160">
        <v>5932671</v>
      </c>
      <c r="O28" s="180">
        <v>0</v>
      </c>
      <c r="P28" s="170">
        <f t="shared" si="3"/>
        <v>1.0000001230474587</v>
      </c>
      <c r="Q28" s="561">
        <f>(M28+M29)/G28</f>
        <v>0.16009263192183421</v>
      </c>
      <c r="R28" s="105" t="s">
        <v>317</v>
      </c>
    </row>
    <row r="29" spans="1:23" ht="40.5" customHeight="1" x14ac:dyDescent="0.25">
      <c r="A29" s="560"/>
      <c r="B29" s="556"/>
      <c r="C29" s="556"/>
      <c r="D29" s="556"/>
      <c r="E29" s="556"/>
      <c r="F29" s="556"/>
      <c r="G29" s="558"/>
      <c r="H29" s="560"/>
      <c r="I29" s="560"/>
      <c r="J29" s="112" t="s">
        <v>232</v>
      </c>
      <c r="K29" s="181" t="s">
        <v>118</v>
      </c>
      <c r="L29" s="182">
        <v>0</v>
      </c>
      <c r="M29" s="159">
        <v>0</v>
      </c>
      <c r="N29" s="171">
        <v>0</v>
      </c>
      <c r="O29" s="171">
        <v>0</v>
      </c>
      <c r="P29" s="170">
        <v>0</v>
      </c>
      <c r="Q29" s="553"/>
      <c r="R29" s="105" t="s">
        <v>233</v>
      </c>
    </row>
    <row r="30" spans="1:23" ht="250.5" customHeight="1" x14ac:dyDescent="0.25">
      <c r="A30" s="559">
        <v>28</v>
      </c>
      <c r="B30" s="555" t="s">
        <v>147</v>
      </c>
      <c r="C30" s="555" t="s">
        <v>163</v>
      </c>
      <c r="D30" s="555" t="s">
        <v>106</v>
      </c>
      <c r="E30" s="555" t="s">
        <v>177</v>
      </c>
      <c r="F30" s="555" t="s">
        <v>226</v>
      </c>
      <c r="G30" s="557">
        <v>135462141.78</v>
      </c>
      <c r="H30" s="559" t="s">
        <v>196</v>
      </c>
      <c r="I30" s="559" t="s">
        <v>224</v>
      </c>
      <c r="J30" s="567" t="s">
        <v>13</v>
      </c>
      <c r="K30" s="181" t="s">
        <v>234</v>
      </c>
      <c r="L30" s="134">
        <v>344617.16</v>
      </c>
      <c r="M30" s="153">
        <f>N30+O30</f>
        <v>344617.16</v>
      </c>
      <c r="N30" s="154">
        <v>344617.16</v>
      </c>
      <c r="O30" s="180">
        <v>0</v>
      </c>
      <c r="P30" s="170">
        <f t="shared" si="3"/>
        <v>1</v>
      </c>
      <c r="Q30" s="553">
        <f>(M30+M31+M32+M33+M34+M35)/G30</f>
        <v>0.1894192092553226</v>
      </c>
      <c r="R30" s="105" t="s">
        <v>318</v>
      </c>
    </row>
    <row r="31" spans="1:23" ht="409.5" customHeight="1" x14ac:dyDescent="0.25">
      <c r="A31" s="568"/>
      <c r="B31" s="569"/>
      <c r="C31" s="569"/>
      <c r="D31" s="569"/>
      <c r="E31" s="569"/>
      <c r="F31" s="569"/>
      <c r="G31" s="570"/>
      <c r="H31" s="568"/>
      <c r="I31" s="568"/>
      <c r="J31" s="549"/>
      <c r="K31" s="183" t="s">
        <v>235</v>
      </c>
      <c r="L31" s="184">
        <v>1779352.04</v>
      </c>
      <c r="M31" s="153">
        <f>N31+O31</f>
        <v>1779352.04</v>
      </c>
      <c r="N31" s="185">
        <v>1779352.04</v>
      </c>
      <c r="O31" s="186">
        <v>0</v>
      </c>
      <c r="P31" s="178">
        <f t="shared" si="3"/>
        <v>1</v>
      </c>
      <c r="Q31" s="553"/>
      <c r="R31" s="187" t="s">
        <v>373</v>
      </c>
      <c r="U31" s="188"/>
      <c r="V31" s="29"/>
      <c r="W31" s="29"/>
    </row>
    <row r="32" spans="1:23" ht="231.75" customHeight="1" x14ac:dyDescent="0.25">
      <c r="A32" s="568"/>
      <c r="B32" s="569"/>
      <c r="C32" s="569"/>
      <c r="D32" s="569"/>
      <c r="E32" s="569"/>
      <c r="F32" s="569"/>
      <c r="G32" s="570"/>
      <c r="H32" s="568"/>
      <c r="I32" s="568"/>
      <c r="J32" s="112" t="s">
        <v>66</v>
      </c>
      <c r="K32" s="181" t="s">
        <v>236</v>
      </c>
      <c r="L32" s="134">
        <v>23435162.289999999</v>
      </c>
      <c r="M32" s="153">
        <f>N32+O32</f>
        <v>23435162.579999998</v>
      </c>
      <c r="N32" s="160">
        <v>19367903</v>
      </c>
      <c r="O32" s="180">
        <v>4067259.58</v>
      </c>
      <c r="P32" s="170">
        <f t="shared" si="3"/>
        <v>1.0000000123745676</v>
      </c>
      <c r="Q32" s="553"/>
      <c r="R32" s="105" t="s">
        <v>319</v>
      </c>
    </row>
    <row r="33" spans="1:18" ht="30" x14ac:dyDescent="0.25">
      <c r="A33" s="568"/>
      <c r="B33" s="569"/>
      <c r="C33" s="569"/>
      <c r="D33" s="569"/>
      <c r="E33" s="569"/>
      <c r="F33" s="569"/>
      <c r="G33" s="570"/>
      <c r="H33" s="568"/>
      <c r="I33" s="568"/>
      <c r="J33" s="112" t="s">
        <v>232</v>
      </c>
      <c r="K33" s="181" t="s">
        <v>118</v>
      </c>
      <c r="L33" s="134">
        <v>0</v>
      </c>
      <c r="M33" s="134">
        <v>0</v>
      </c>
      <c r="N33" s="189">
        <v>0</v>
      </c>
      <c r="O33" s="190">
        <v>0</v>
      </c>
      <c r="P33" s="170">
        <v>0</v>
      </c>
      <c r="Q33" s="553"/>
      <c r="R33" s="105" t="s">
        <v>237</v>
      </c>
    </row>
    <row r="34" spans="1:18" ht="30" x14ac:dyDescent="0.25">
      <c r="A34" s="568"/>
      <c r="B34" s="569"/>
      <c r="C34" s="569"/>
      <c r="D34" s="569"/>
      <c r="E34" s="569"/>
      <c r="F34" s="569"/>
      <c r="G34" s="570"/>
      <c r="H34" s="568"/>
      <c r="I34" s="568"/>
      <c r="J34" s="112" t="s">
        <v>232</v>
      </c>
      <c r="K34" s="181" t="s">
        <v>118</v>
      </c>
      <c r="L34" s="134">
        <v>0</v>
      </c>
      <c r="M34" s="134">
        <v>0</v>
      </c>
      <c r="N34" s="189">
        <v>0</v>
      </c>
      <c r="O34" s="190">
        <v>0</v>
      </c>
      <c r="P34" s="170">
        <v>0</v>
      </c>
      <c r="Q34" s="553"/>
      <c r="R34" s="105" t="s">
        <v>238</v>
      </c>
    </row>
    <row r="35" spans="1:18" ht="385.5" customHeight="1" x14ac:dyDescent="0.25">
      <c r="A35" s="560"/>
      <c r="B35" s="556"/>
      <c r="C35" s="556"/>
      <c r="D35" s="556"/>
      <c r="E35" s="556"/>
      <c r="F35" s="556"/>
      <c r="G35" s="558"/>
      <c r="H35" s="560"/>
      <c r="I35" s="560"/>
      <c r="J35" s="112" t="s">
        <v>239</v>
      </c>
      <c r="K35" s="181" t="s">
        <v>240</v>
      </c>
      <c r="L35" s="134">
        <v>100000</v>
      </c>
      <c r="M35" s="153">
        <f>N35+O35</f>
        <v>100000</v>
      </c>
      <c r="N35" s="154">
        <v>100000</v>
      </c>
      <c r="O35" s="180">
        <v>0</v>
      </c>
      <c r="P35" s="178">
        <f t="shared" si="3"/>
        <v>1</v>
      </c>
      <c r="Q35" s="554"/>
      <c r="R35" s="105" t="s">
        <v>320</v>
      </c>
    </row>
    <row r="36" spans="1:18" ht="122.45" customHeight="1" x14ac:dyDescent="0.25">
      <c r="A36" s="533">
        <v>35</v>
      </c>
      <c r="B36" s="533" t="s">
        <v>147</v>
      </c>
      <c r="C36" s="543" t="s">
        <v>241</v>
      </c>
      <c r="D36" s="546" t="s">
        <v>242</v>
      </c>
      <c r="E36" s="536" t="s">
        <v>363</v>
      </c>
      <c r="F36" s="550" t="s">
        <v>364</v>
      </c>
      <c r="G36" s="527">
        <v>34262039.270000003</v>
      </c>
      <c r="H36" s="530" t="s">
        <v>243</v>
      </c>
      <c r="I36" s="533" t="s">
        <v>244</v>
      </c>
      <c r="J36" s="536" t="s">
        <v>151</v>
      </c>
      <c r="K36" s="538" t="s">
        <v>245</v>
      </c>
      <c r="L36" s="541">
        <v>2400</v>
      </c>
      <c r="M36" s="153">
        <f>N36+O36</f>
        <v>75</v>
      </c>
      <c r="N36" s="191">
        <v>75</v>
      </c>
      <c r="O36" s="180">
        <v>0</v>
      </c>
      <c r="P36" s="561">
        <f>(M36+M37)/L36</f>
        <v>0.95041666666666669</v>
      </c>
      <c r="Q36" s="562">
        <f>(M36+M37+M38)/G36</f>
        <v>9.8213651951137922E-5</v>
      </c>
      <c r="R36" s="565" t="s">
        <v>330</v>
      </c>
    </row>
    <row r="37" spans="1:18" ht="142.5" customHeight="1" x14ac:dyDescent="0.25">
      <c r="A37" s="534"/>
      <c r="B37" s="534"/>
      <c r="C37" s="544"/>
      <c r="D37" s="547"/>
      <c r="E37" s="549"/>
      <c r="F37" s="551"/>
      <c r="G37" s="528"/>
      <c r="H37" s="531"/>
      <c r="I37" s="534"/>
      <c r="J37" s="537"/>
      <c r="K37" s="539"/>
      <c r="L37" s="542"/>
      <c r="M37" s="153">
        <f>N37+O37</f>
        <v>2206</v>
      </c>
      <c r="N37" s="192">
        <v>2206</v>
      </c>
      <c r="O37" s="180">
        <v>0</v>
      </c>
      <c r="P37" s="554"/>
      <c r="Q37" s="563"/>
      <c r="R37" s="566"/>
    </row>
    <row r="38" spans="1:18" ht="120" x14ac:dyDescent="0.25">
      <c r="A38" s="534"/>
      <c r="B38" s="534"/>
      <c r="C38" s="544"/>
      <c r="D38" s="547"/>
      <c r="E38" s="549"/>
      <c r="F38" s="551"/>
      <c r="G38" s="528"/>
      <c r="H38" s="531"/>
      <c r="I38" s="534"/>
      <c r="J38" s="118" t="s">
        <v>246</v>
      </c>
      <c r="K38" s="540"/>
      <c r="L38" s="193">
        <v>1084</v>
      </c>
      <c r="M38" s="153">
        <f>N38+O38</f>
        <v>1084</v>
      </c>
      <c r="N38" s="192">
        <v>1084</v>
      </c>
      <c r="O38" s="180">
        <v>0</v>
      </c>
      <c r="P38" s="170">
        <f t="shared" si="3"/>
        <v>1</v>
      </c>
      <c r="Q38" s="563"/>
      <c r="R38" s="194" t="s">
        <v>331</v>
      </c>
    </row>
    <row r="39" spans="1:18" ht="92.25" customHeight="1" x14ac:dyDescent="0.25">
      <c r="A39" s="535"/>
      <c r="B39" s="535"/>
      <c r="C39" s="545"/>
      <c r="D39" s="548"/>
      <c r="E39" s="537"/>
      <c r="F39" s="552"/>
      <c r="G39" s="529"/>
      <c r="H39" s="532"/>
      <c r="I39" s="535"/>
      <c r="J39" s="118" t="s">
        <v>247</v>
      </c>
      <c r="K39" s="120" t="s">
        <v>248</v>
      </c>
      <c r="L39" s="193">
        <v>56.79</v>
      </c>
      <c r="M39" s="153">
        <f>N39+O39</f>
        <v>56.79</v>
      </c>
      <c r="N39" s="192">
        <v>56.79</v>
      </c>
      <c r="O39" s="180">
        <v>0</v>
      </c>
      <c r="P39" s="170">
        <f t="shared" si="3"/>
        <v>1</v>
      </c>
      <c r="Q39" s="564"/>
      <c r="R39" s="435" t="s">
        <v>332</v>
      </c>
    </row>
    <row r="40" spans="1:18" ht="165" x14ac:dyDescent="0.25">
      <c r="A40" s="103">
        <v>36</v>
      </c>
      <c r="B40" s="114" t="s">
        <v>147</v>
      </c>
      <c r="C40" s="108" t="s">
        <v>249</v>
      </c>
      <c r="D40" s="107" t="s">
        <v>242</v>
      </c>
      <c r="E40" s="355" t="s">
        <v>355</v>
      </c>
      <c r="F40" s="444" t="s">
        <v>362</v>
      </c>
      <c r="G40" s="106">
        <v>5000000</v>
      </c>
      <c r="H40" s="195" t="s">
        <v>243</v>
      </c>
      <c r="I40" s="112" t="s">
        <v>244</v>
      </c>
      <c r="J40" s="112" t="s">
        <v>369</v>
      </c>
      <c r="K40" s="439" t="s">
        <v>250</v>
      </c>
      <c r="L40" s="196">
        <v>95000</v>
      </c>
      <c r="M40" s="153">
        <f t="shared" ref="M40" si="4">N40+O40</f>
        <v>95000</v>
      </c>
      <c r="N40" s="154">
        <v>95000</v>
      </c>
      <c r="O40" s="180">
        <v>0</v>
      </c>
      <c r="P40" s="170">
        <f t="shared" si="3"/>
        <v>1</v>
      </c>
      <c r="Q40" s="197">
        <f t="shared" ref="Q40:Q41" si="5">M40/G40</f>
        <v>1.9E-2</v>
      </c>
      <c r="R40" s="109" t="s">
        <v>340</v>
      </c>
    </row>
    <row r="41" spans="1:18" ht="87" customHeight="1" x14ac:dyDescent="0.25">
      <c r="A41" s="103">
        <v>37</v>
      </c>
      <c r="B41" s="114" t="s">
        <v>147</v>
      </c>
      <c r="C41" s="108" t="s">
        <v>251</v>
      </c>
      <c r="D41" s="107" t="s">
        <v>242</v>
      </c>
      <c r="E41" s="443" t="s">
        <v>360</v>
      </c>
      <c r="F41" s="444" t="s">
        <v>361</v>
      </c>
      <c r="G41" s="106">
        <v>6335700</v>
      </c>
      <c r="H41" s="195" t="s">
        <v>243</v>
      </c>
      <c r="I41" s="112" t="s">
        <v>224</v>
      </c>
      <c r="J41" s="112" t="s">
        <v>369</v>
      </c>
      <c r="K41" s="181" t="s">
        <v>252</v>
      </c>
      <c r="L41" s="196">
        <v>2099.83</v>
      </c>
      <c r="M41" s="153">
        <f>N41+O41</f>
        <v>2099.83</v>
      </c>
      <c r="N41" s="154">
        <v>2099.83</v>
      </c>
      <c r="O41" s="171">
        <v>0</v>
      </c>
      <c r="P41" s="170">
        <v>1</v>
      </c>
      <c r="Q41" s="197">
        <f t="shared" si="5"/>
        <v>3.3142825575705918E-4</v>
      </c>
      <c r="R41" s="109" t="s">
        <v>344</v>
      </c>
    </row>
    <row r="42" spans="1:18" ht="330" x14ac:dyDescent="0.25">
      <c r="A42" s="121">
        <v>39</v>
      </c>
      <c r="B42" s="115" t="s">
        <v>147</v>
      </c>
      <c r="C42" s="198" t="s">
        <v>253</v>
      </c>
      <c r="D42" s="198" t="s">
        <v>217</v>
      </c>
      <c r="E42" s="442" t="s">
        <v>358</v>
      </c>
      <c r="F42" s="442" t="s">
        <v>359</v>
      </c>
      <c r="G42" s="199">
        <v>67200000</v>
      </c>
      <c r="H42" s="200" t="s">
        <v>190</v>
      </c>
      <c r="I42" s="200" t="s">
        <v>190</v>
      </c>
      <c r="J42" s="117" t="s">
        <v>368</v>
      </c>
      <c r="K42" s="181" t="s">
        <v>254</v>
      </c>
      <c r="L42" s="201">
        <v>352692</v>
      </c>
      <c r="M42" s="153">
        <f>N42+O42</f>
        <v>0</v>
      </c>
      <c r="N42" s="430">
        <v>0</v>
      </c>
      <c r="O42" s="203">
        <v>0</v>
      </c>
      <c r="P42" s="170">
        <f>M42/L42</f>
        <v>0</v>
      </c>
      <c r="Q42" s="204">
        <f>M42/G42</f>
        <v>0</v>
      </c>
      <c r="R42" s="105" t="s">
        <v>343</v>
      </c>
    </row>
    <row r="43" spans="1:18" ht="94.5" customHeight="1" x14ac:dyDescent="0.25">
      <c r="A43" s="298">
        <v>40</v>
      </c>
      <c r="B43" s="295" t="s">
        <v>147</v>
      </c>
      <c r="C43" s="300" t="s">
        <v>255</v>
      </c>
      <c r="D43" s="300" t="s">
        <v>207</v>
      </c>
      <c r="E43" s="354" t="s">
        <v>256</v>
      </c>
      <c r="F43" s="296" t="s">
        <v>257</v>
      </c>
      <c r="G43" s="199">
        <v>11405686.25</v>
      </c>
      <c r="H43" s="200" t="s">
        <v>258</v>
      </c>
      <c r="I43" s="200" t="s">
        <v>258</v>
      </c>
      <c r="J43" s="296" t="s">
        <v>176</v>
      </c>
      <c r="K43" s="181" t="s">
        <v>260</v>
      </c>
      <c r="L43" s="301">
        <v>604924.37</v>
      </c>
      <c r="M43" s="153">
        <f>N43+O43</f>
        <v>604924.37</v>
      </c>
      <c r="N43" s="202">
        <v>604924.37</v>
      </c>
      <c r="O43" s="203">
        <v>0</v>
      </c>
      <c r="P43" s="170">
        <f>M43/L43</f>
        <v>1</v>
      </c>
      <c r="Q43" s="299">
        <f>M43/G43</f>
        <v>5.3037086654913024E-2</v>
      </c>
      <c r="R43" s="105" t="s">
        <v>325</v>
      </c>
    </row>
    <row r="44" spans="1:18" ht="346.5" customHeight="1" x14ac:dyDescent="0.25">
      <c r="A44" s="121">
        <v>41</v>
      </c>
      <c r="B44" s="355" t="s">
        <v>147</v>
      </c>
      <c r="C44" s="297" t="s">
        <v>299</v>
      </c>
      <c r="D44" s="297" t="s">
        <v>106</v>
      </c>
      <c r="E44" s="445" t="s">
        <v>357</v>
      </c>
      <c r="F44" s="297" t="s">
        <v>178</v>
      </c>
      <c r="G44" s="446">
        <v>5649282</v>
      </c>
      <c r="H44" s="357" t="s">
        <v>300</v>
      </c>
      <c r="I44" s="357" t="s">
        <v>300</v>
      </c>
      <c r="J44" s="297" t="s">
        <v>369</v>
      </c>
      <c r="K44" s="358" t="s">
        <v>301</v>
      </c>
      <c r="L44" s="359">
        <v>943624.8</v>
      </c>
      <c r="M44" s="153">
        <f>N44+O44</f>
        <v>188724.96</v>
      </c>
      <c r="N44" s="360">
        <v>188724.96</v>
      </c>
      <c r="O44" s="361">
        <v>0</v>
      </c>
      <c r="P44" s="362">
        <f>M44/L44</f>
        <v>0.19999999999999998</v>
      </c>
      <c r="Q44" s="363">
        <f>M44/G44</f>
        <v>3.340689312376334E-2</v>
      </c>
      <c r="R44" s="105" t="s">
        <v>374</v>
      </c>
    </row>
    <row r="45" spans="1:18" ht="106.5" customHeight="1" thickBot="1" x14ac:dyDescent="0.3">
      <c r="A45" s="438">
        <v>42</v>
      </c>
      <c r="B45" s="355" t="s">
        <v>147</v>
      </c>
      <c r="C45" s="437" t="s">
        <v>346</v>
      </c>
      <c r="D45" s="437" t="s">
        <v>242</v>
      </c>
      <c r="E45" s="111" t="s">
        <v>355</v>
      </c>
      <c r="F45" s="444" t="s">
        <v>356</v>
      </c>
      <c r="G45" s="356">
        <v>5000000</v>
      </c>
      <c r="H45" s="357" t="s">
        <v>243</v>
      </c>
      <c r="I45" s="357" t="s">
        <v>244</v>
      </c>
      <c r="J45" s="437" t="s">
        <v>369</v>
      </c>
      <c r="K45" s="358" t="s">
        <v>347</v>
      </c>
      <c r="L45" s="359">
        <v>5000</v>
      </c>
      <c r="M45" s="153">
        <f>N45+O45</f>
        <v>0</v>
      </c>
      <c r="N45" s="360">
        <v>0</v>
      </c>
      <c r="O45" s="361">
        <v>0</v>
      </c>
      <c r="P45" s="362">
        <f>M45/L45</f>
        <v>0</v>
      </c>
      <c r="Q45" s="363">
        <f>M45/G45</f>
        <v>0</v>
      </c>
      <c r="R45" s="105" t="s">
        <v>348</v>
      </c>
    </row>
    <row r="46" spans="1:18" ht="32.25" customHeight="1" thickBot="1" x14ac:dyDescent="0.3">
      <c r="A46" s="521" t="s">
        <v>0</v>
      </c>
      <c r="B46" s="522"/>
      <c r="C46" s="522"/>
      <c r="D46" s="522"/>
      <c r="E46" s="522"/>
      <c r="F46" s="523"/>
      <c r="G46" s="205">
        <f>SUM(G6:G45)</f>
        <v>972291772.00999999</v>
      </c>
      <c r="H46" s="205"/>
      <c r="I46" s="206"/>
      <c r="J46" s="207"/>
      <c r="K46" s="208"/>
      <c r="L46" s="209">
        <f>SUM(L6:L45)</f>
        <v>229907615.08000001</v>
      </c>
      <c r="M46" s="209">
        <f>SUM(M6:M45)</f>
        <v>69070587.420000002</v>
      </c>
      <c r="N46" s="210">
        <f>SUM(N6:N45)</f>
        <v>53666610.32</v>
      </c>
      <c r="O46" s="211">
        <f>SUM(O6:O45)</f>
        <v>15403977.1</v>
      </c>
      <c r="P46" s="212">
        <f t="shared" si="3"/>
        <v>0.30042757564148448</v>
      </c>
      <c r="Q46" s="212">
        <f>M46/G46</f>
        <v>7.1038950866787354E-2</v>
      </c>
      <c r="R46" s="208" t="s">
        <v>136</v>
      </c>
    </row>
    <row r="47" spans="1:18" ht="28.5" customHeight="1" x14ac:dyDescent="0.25">
      <c r="A47" s="213"/>
      <c r="B47" s="214" t="s">
        <v>137</v>
      </c>
      <c r="C47" s="524" t="s">
        <v>138</v>
      </c>
      <c r="D47" s="524"/>
      <c r="E47" s="524"/>
      <c r="F47" s="524"/>
      <c r="G47" s="215"/>
      <c r="H47" s="215"/>
      <c r="I47" s="216"/>
      <c r="J47" s="216"/>
      <c r="K47" s="217"/>
      <c r="L47" s="218" t="s">
        <v>136</v>
      </c>
      <c r="M47" s="219" t="s">
        <v>136</v>
      </c>
      <c r="N47" s="220">
        <f>N6+N7+N8+N9+N10+N11+N12+N13+N14+N15+N16+N19+N21+N23+N25+N26+N27+N30+N31+N35+N36+N37+N38+N39+N40+N41+N44+N43+N45</f>
        <v>28366036.32</v>
      </c>
      <c r="O47" s="221" t="s">
        <v>136</v>
      </c>
      <c r="P47" s="222" t="s">
        <v>136</v>
      </c>
      <c r="Q47" s="222" t="s">
        <v>136</v>
      </c>
      <c r="R47" s="223" t="s">
        <v>136</v>
      </c>
    </row>
    <row r="48" spans="1:18" ht="27" customHeight="1" x14ac:dyDescent="0.25">
      <c r="A48" s="213"/>
      <c r="B48" s="224" t="s">
        <v>137</v>
      </c>
      <c r="C48" s="525" t="s">
        <v>261</v>
      </c>
      <c r="D48" s="525"/>
      <c r="E48" s="525"/>
      <c r="F48" s="525"/>
      <c r="G48" s="525"/>
      <c r="H48" s="525"/>
      <c r="I48" s="525"/>
      <c r="J48" s="525"/>
      <c r="K48" s="526"/>
      <c r="L48" s="225" t="s">
        <v>136</v>
      </c>
      <c r="M48" s="226" t="s">
        <v>136</v>
      </c>
      <c r="N48" s="227">
        <f>N22+N28+N32</f>
        <v>25300574</v>
      </c>
      <c r="O48" s="228">
        <f>O46</f>
        <v>15403977.1</v>
      </c>
      <c r="P48" s="229" t="s">
        <v>136</v>
      </c>
      <c r="Q48" s="229" t="s">
        <v>136</v>
      </c>
      <c r="R48" s="230" t="s">
        <v>136</v>
      </c>
    </row>
    <row r="49" spans="1:18" x14ac:dyDescent="0.25">
      <c r="A49" s="231"/>
      <c r="B49" s="232"/>
      <c r="C49" s="85"/>
      <c r="D49" s="85"/>
      <c r="E49" s="233"/>
      <c r="F49" s="234"/>
      <c r="G49" s="234"/>
      <c r="H49" s="234"/>
      <c r="I49" s="234"/>
      <c r="J49" s="234"/>
      <c r="K49" s="234"/>
      <c r="L49" s="234"/>
      <c r="M49" s="234"/>
      <c r="N49" s="235"/>
      <c r="O49" s="85"/>
      <c r="P49" s="85"/>
      <c r="Q49" s="85"/>
    </row>
    <row r="50" spans="1:18" x14ac:dyDescent="0.25">
      <c r="A50" s="231"/>
      <c r="B50" s="236"/>
      <c r="C50" s="237"/>
      <c r="D50" s="237"/>
      <c r="E50" s="89"/>
      <c r="F50" s="238"/>
      <c r="G50" s="238"/>
      <c r="H50" s="238"/>
      <c r="I50" s="238"/>
      <c r="J50" s="238"/>
      <c r="K50" s="238"/>
      <c r="L50" s="238"/>
      <c r="M50" s="239"/>
      <c r="N50" s="240"/>
      <c r="O50" s="241"/>
      <c r="P50" s="85"/>
      <c r="Q50" s="85"/>
    </row>
    <row r="51" spans="1:18" x14ac:dyDescent="0.25">
      <c r="A51" s="231"/>
      <c r="B51" s="236"/>
      <c r="C51" s="237"/>
      <c r="D51" s="237"/>
      <c r="E51" s="89"/>
      <c r="F51" s="238"/>
      <c r="G51" s="238"/>
      <c r="H51" s="238"/>
      <c r="I51" s="238"/>
      <c r="J51" s="238"/>
      <c r="K51" s="238"/>
      <c r="L51" s="242"/>
      <c r="M51" s="239"/>
      <c r="N51" s="240"/>
      <c r="O51" s="241"/>
      <c r="P51" s="243"/>
      <c r="Q51" s="243"/>
    </row>
    <row r="52" spans="1:18" x14ac:dyDescent="0.25">
      <c r="A52" s="68"/>
      <c r="B52" s="69"/>
      <c r="C52" s="69"/>
      <c r="D52" s="69"/>
      <c r="E52" s="69"/>
      <c r="F52" s="244"/>
      <c r="G52" s="244"/>
      <c r="H52" s="244"/>
      <c r="I52" s="244"/>
      <c r="J52" s="244"/>
      <c r="K52" s="244"/>
      <c r="L52" s="244"/>
      <c r="M52" s="245"/>
      <c r="N52" s="246"/>
      <c r="O52" s="246"/>
      <c r="P52" s="247"/>
      <c r="Q52" s="247"/>
      <c r="R52" s="248"/>
    </row>
    <row r="53" spans="1:18" x14ac:dyDescent="0.25">
      <c r="A53" s="68"/>
      <c r="B53" s="69"/>
      <c r="C53" s="69"/>
      <c r="D53" s="69"/>
      <c r="E53" s="69"/>
      <c r="F53" s="244"/>
      <c r="G53" s="244"/>
      <c r="H53" s="244"/>
      <c r="I53" s="244"/>
      <c r="J53" s="244"/>
      <c r="K53" s="244"/>
      <c r="L53" s="244"/>
      <c r="M53" s="244"/>
      <c r="N53" s="76"/>
      <c r="O53" s="76"/>
      <c r="P53" s="247"/>
      <c r="Q53" s="247"/>
      <c r="R53" s="248"/>
    </row>
    <row r="54" spans="1:18" x14ac:dyDescent="0.25">
      <c r="A54" s="68"/>
      <c r="B54" s="69"/>
      <c r="C54" s="69"/>
      <c r="D54" s="69"/>
      <c r="E54" s="69"/>
      <c r="F54" s="244"/>
      <c r="G54" s="244"/>
      <c r="H54" s="244"/>
      <c r="I54" s="244"/>
      <c r="J54" s="244"/>
      <c r="K54" s="244"/>
      <c r="L54" s="244"/>
      <c r="M54" s="244"/>
      <c r="N54" s="76"/>
      <c r="O54" s="76"/>
      <c r="P54" s="76"/>
      <c r="Q54" s="76"/>
    </row>
    <row r="55" spans="1:18" x14ac:dyDescent="0.25">
      <c r="A55" s="68"/>
      <c r="B55" s="94"/>
      <c r="C55" s="94"/>
      <c r="D55" s="94"/>
      <c r="E55" s="94"/>
      <c r="F55" s="249"/>
      <c r="G55" s="249"/>
      <c r="H55" s="249"/>
      <c r="I55" s="249"/>
      <c r="J55" s="249"/>
      <c r="K55" s="249"/>
      <c r="L55" s="249"/>
      <c r="M55" s="249"/>
      <c r="N55" s="110"/>
      <c r="O55" s="23"/>
      <c r="P55" s="23"/>
      <c r="Q55" s="23"/>
    </row>
    <row r="56" spans="1:18" x14ac:dyDescent="0.25">
      <c r="A56" s="68"/>
      <c r="F56" s="95"/>
      <c r="G56" s="95"/>
      <c r="H56" s="95"/>
      <c r="I56" s="95"/>
      <c r="J56" s="95"/>
      <c r="K56" s="95"/>
      <c r="L56" s="95"/>
      <c r="M56" s="95"/>
      <c r="N56" s="23"/>
      <c r="O56" s="23"/>
      <c r="P56" s="23"/>
      <c r="Q56" s="23"/>
    </row>
    <row r="57" spans="1:18" x14ac:dyDescent="0.25">
      <c r="A57" s="68"/>
      <c r="F57" s="95"/>
      <c r="G57" s="95"/>
      <c r="H57" s="95"/>
      <c r="I57" s="95"/>
      <c r="J57" s="95"/>
      <c r="K57" s="95"/>
      <c r="L57" s="95"/>
      <c r="M57" s="95"/>
      <c r="N57" s="23"/>
      <c r="O57" s="23"/>
      <c r="P57" s="23"/>
      <c r="Q57" s="23"/>
    </row>
    <row r="58" spans="1:18" x14ac:dyDescent="0.25">
      <c r="A58" s="68"/>
      <c r="F58" s="95"/>
      <c r="G58" s="95"/>
      <c r="H58" s="95"/>
      <c r="I58" s="95"/>
      <c r="J58" s="95"/>
      <c r="K58" s="95"/>
      <c r="L58" s="95"/>
      <c r="M58" s="95"/>
      <c r="N58" s="23"/>
      <c r="O58" s="23"/>
      <c r="P58" s="23"/>
      <c r="Q58" s="23"/>
    </row>
    <row r="59" spans="1:18" x14ac:dyDescent="0.25">
      <c r="A59" s="68"/>
      <c r="F59" s="95"/>
      <c r="G59" s="95"/>
      <c r="H59" s="95"/>
      <c r="I59" s="95"/>
      <c r="J59" s="95"/>
      <c r="K59" s="95"/>
      <c r="L59" s="95"/>
      <c r="M59" s="95"/>
      <c r="N59" s="23"/>
      <c r="O59" s="23"/>
      <c r="P59" s="23"/>
      <c r="Q59" s="23"/>
    </row>
    <row r="60" spans="1:18" x14ac:dyDescent="0.25">
      <c r="A60" s="68"/>
      <c r="F60" s="95"/>
      <c r="G60" s="95"/>
      <c r="H60" s="95"/>
      <c r="I60" s="95"/>
      <c r="J60" s="95"/>
      <c r="K60" s="95"/>
      <c r="L60" s="95"/>
      <c r="M60" s="95"/>
      <c r="N60" s="23"/>
      <c r="O60" s="23"/>
      <c r="P60" s="23"/>
      <c r="Q60" s="23"/>
    </row>
    <row r="61" spans="1:18" x14ac:dyDescent="0.25">
      <c r="A61" s="68"/>
      <c r="F61" s="95"/>
      <c r="G61" s="95"/>
      <c r="H61" s="95"/>
      <c r="I61" s="95"/>
      <c r="J61" s="95"/>
      <c r="K61" s="95"/>
      <c r="L61" s="95"/>
      <c r="M61" s="95"/>
      <c r="N61" s="23"/>
      <c r="O61" s="23"/>
      <c r="P61" s="23"/>
      <c r="Q61" s="23"/>
    </row>
    <row r="62" spans="1:18" x14ac:dyDescent="0.25">
      <c r="A62" s="68"/>
      <c r="F62" s="95"/>
      <c r="G62" s="95"/>
      <c r="H62" s="95"/>
      <c r="I62" s="95"/>
      <c r="J62" s="95"/>
      <c r="K62" s="95"/>
      <c r="L62" s="95"/>
      <c r="M62" s="95"/>
      <c r="N62" s="250"/>
      <c r="O62" s="23"/>
      <c r="P62" s="23"/>
      <c r="Q62" s="23"/>
    </row>
    <row r="63" spans="1:18" x14ac:dyDescent="0.25">
      <c r="A63" s="68"/>
      <c r="F63" s="95"/>
      <c r="G63" s="95"/>
      <c r="H63" s="95"/>
      <c r="I63" s="95"/>
      <c r="J63" s="95"/>
      <c r="K63" s="95"/>
      <c r="L63" s="95"/>
      <c r="M63" s="95"/>
      <c r="N63" s="23"/>
      <c r="O63" s="23"/>
      <c r="P63" s="23"/>
      <c r="Q63" s="23"/>
    </row>
    <row r="64" spans="1:18" x14ac:dyDescent="0.25">
      <c r="A64" s="68"/>
      <c r="F64" s="95"/>
      <c r="G64" s="95"/>
      <c r="H64" s="95"/>
      <c r="I64" s="95"/>
      <c r="J64" s="95"/>
      <c r="K64" s="95"/>
      <c r="L64" s="95"/>
      <c r="M64" s="95"/>
      <c r="N64" s="23"/>
      <c r="O64" s="23"/>
      <c r="P64" s="23"/>
      <c r="Q64" s="23"/>
    </row>
    <row r="65" spans="1:17" x14ac:dyDescent="0.25">
      <c r="A65" s="68"/>
      <c r="F65" s="95"/>
      <c r="G65" s="95"/>
      <c r="H65" s="95"/>
      <c r="I65" s="95"/>
      <c r="J65" s="95"/>
      <c r="K65" s="95"/>
      <c r="L65" s="95"/>
      <c r="M65" s="95"/>
      <c r="N65" s="23"/>
      <c r="O65" s="23"/>
      <c r="P65" s="23"/>
      <c r="Q65" s="23"/>
    </row>
    <row r="66" spans="1:17" x14ac:dyDescent="0.25">
      <c r="A66" s="68"/>
      <c r="F66" s="95"/>
      <c r="G66" s="95"/>
      <c r="H66" s="95"/>
      <c r="I66" s="95"/>
      <c r="J66" s="95"/>
      <c r="K66" s="95"/>
      <c r="L66" s="95"/>
      <c r="M66" s="95"/>
      <c r="N66" s="23"/>
      <c r="O66" s="23"/>
      <c r="P66" s="23"/>
      <c r="Q66" s="23"/>
    </row>
    <row r="67" spans="1:17" x14ac:dyDescent="0.25">
      <c r="A67" s="68"/>
      <c r="F67" s="95"/>
      <c r="G67" s="95"/>
      <c r="H67" s="95"/>
      <c r="I67" s="95"/>
      <c r="J67" s="95"/>
      <c r="K67" s="95"/>
      <c r="L67" s="95"/>
      <c r="M67" s="95"/>
      <c r="N67" s="23"/>
      <c r="O67" s="23"/>
      <c r="P67" s="23"/>
      <c r="Q67" s="23"/>
    </row>
    <row r="68" spans="1:17" x14ac:dyDescent="0.25">
      <c r="A68" s="68"/>
      <c r="F68" s="95"/>
      <c r="G68" s="95"/>
      <c r="H68" s="95"/>
      <c r="I68" s="95"/>
      <c r="J68" s="95"/>
      <c r="K68" s="95"/>
      <c r="L68" s="95"/>
      <c r="M68" s="95"/>
      <c r="N68" s="23"/>
      <c r="O68" s="23"/>
      <c r="P68" s="23"/>
      <c r="Q68" s="23"/>
    </row>
    <row r="69" spans="1:17" x14ac:dyDescent="0.25">
      <c r="A69" s="68"/>
      <c r="F69" s="95"/>
      <c r="G69" s="95"/>
      <c r="H69" s="95"/>
      <c r="I69" s="95"/>
      <c r="J69" s="95"/>
      <c r="K69" s="95"/>
      <c r="L69" s="95"/>
      <c r="M69" s="95"/>
      <c r="N69" s="23"/>
      <c r="O69" s="23"/>
      <c r="P69" s="23"/>
      <c r="Q69" s="23"/>
    </row>
    <row r="70" spans="1:17" x14ac:dyDescent="0.25">
      <c r="A70" s="68"/>
      <c r="F70" s="95"/>
      <c r="G70" s="95"/>
      <c r="H70" s="95"/>
      <c r="I70" s="95"/>
      <c r="J70" s="95"/>
      <c r="K70" s="95"/>
      <c r="L70" s="95"/>
      <c r="M70" s="95"/>
      <c r="N70" s="23"/>
      <c r="O70" s="23"/>
      <c r="P70" s="23"/>
      <c r="Q70" s="23"/>
    </row>
    <row r="71" spans="1:17" x14ac:dyDescent="0.25">
      <c r="A71" s="68"/>
      <c r="F71" s="95"/>
      <c r="G71" s="95"/>
      <c r="H71" s="95"/>
      <c r="I71" s="95"/>
      <c r="J71" s="95"/>
      <c r="K71" s="95"/>
      <c r="L71" s="95"/>
      <c r="M71" s="95"/>
      <c r="N71" s="23"/>
      <c r="O71" s="23"/>
      <c r="P71" s="23"/>
      <c r="Q71" s="23"/>
    </row>
    <row r="72" spans="1:17" x14ac:dyDescent="0.25">
      <c r="A72" s="68"/>
      <c r="F72" s="95"/>
      <c r="G72" s="95"/>
      <c r="H72" s="95"/>
      <c r="I72" s="95"/>
      <c r="J72" s="95"/>
      <c r="K72" s="95"/>
      <c r="L72" s="95"/>
      <c r="M72" s="95"/>
      <c r="N72" s="23"/>
      <c r="O72" s="23"/>
      <c r="P72" s="23"/>
      <c r="Q72" s="23"/>
    </row>
    <row r="73" spans="1:17" x14ac:dyDescent="0.25">
      <c r="A73" s="68"/>
      <c r="F73" s="95"/>
      <c r="G73" s="95"/>
      <c r="H73" s="95"/>
      <c r="I73" s="95"/>
      <c r="J73" s="95"/>
      <c r="K73" s="95"/>
      <c r="L73" s="95"/>
      <c r="M73" s="95"/>
      <c r="N73" s="23"/>
      <c r="O73" s="23"/>
      <c r="P73" s="23"/>
      <c r="Q73" s="23"/>
    </row>
    <row r="74" spans="1:17" x14ac:dyDescent="0.25">
      <c r="A74" s="68"/>
      <c r="F74" s="95"/>
      <c r="G74" s="95"/>
      <c r="H74" s="95"/>
      <c r="I74" s="95"/>
      <c r="J74" s="95"/>
      <c r="K74" s="95"/>
      <c r="L74" s="95"/>
      <c r="M74" s="95"/>
      <c r="N74" s="23"/>
      <c r="O74" s="23"/>
      <c r="P74" s="23"/>
      <c r="Q74" s="23"/>
    </row>
    <row r="75" spans="1:17" x14ac:dyDescent="0.25">
      <c r="A75" s="68"/>
      <c r="F75" s="95"/>
      <c r="G75" s="95"/>
      <c r="H75" s="95"/>
      <c r="I75" s="95"/>
      <c r="J75" s="95"/>
      <c r="K75" s="95"/>
      <c r="L75" s="95"/>
      <c r="M75" s="95"/>
      <c r="N75" s="23"/>
      <c r="O75" s="23"/>
      <c r="P75" s="23"/>
      <c r="Q75" s="23"/>
    </row>
    <row r="76" spans="1:17" x14ac:dyDescent="0.25">
      <c r="A76" s="68"/>
      <c r="F76" s="95"/>
      <c r="G76" s="95"/>
      <c r="H76" s="95"/>
      <c r="I76" s="95"/>
      <c r="J76" s="95"/>
      <c r="K76" s="95"/>
      <c r="L76" s="95"/>
      <c r="M76" s="95"/>
      <c r="N76" s="23"/>
      <c r="O76" s="23"/>
      <c r="P76" s="23"/>
      <c r="Q76" s="23"/>
    </row>
    <row r="77" spans="1:17" x14ac:dyDescent="0.25">
      <c r="A77" s="68"/>
      <c r="F77" s="95"/>
      <c r="G77" s="95"/>
      <c r="H77" s="95"/>
      <c r="I77" s="95"/>
      <c r="J77" s="95"/>
      <c r="K77" s="95"/>
      <c r="L77" s="95"/>
      <c r="M77" s="95"/>
      <c r="N77" s="23"/>
      <c r="O77" s="23"/>
      <c r="P77" s="23"/>
      <c r="Q77" s="23"/>
    </row>
    <row r="78" spans="1:17" x14ac:dyDescent="0.25">
      <c r="A78" s="68"/>
      <c r="F78" s="95"/>
      <c r="G78" s="95"/>
      <c r="H78" s="95"/>
      <c r="I78" s="95"/>
      <c r="J78" s="95"/>
      <c r="K78" s="95"/>
      <c r="L78" s="95"/>
      <c r="M78" s="95"/>
      <c r="N78" s="23"/>
      <c r="O78" s="23"/>
      <c r="P78" s="23"/>
      <c r="Q78" s="23"/>
    </row>
    <row r="79" spans="1:17" x14ac:dyDescent="0.25">
      <c r="A79" s="68"/>
      <c r="F79" s="95"/>
      <c r="G79" s="95"/>
      <c r="H79" s="95"/>
      <c r="I79" s="95"/>
      <c r="J79" s="95"/>
      <c r="K79" s="95"/>
      <c r="L79" s="95"/>
      <c r="M79" s="95"/>
      <c r="N79" s="23"/>
      <c r="O79" s="23"/>
      <c r="P79" s="23"/>
      <c r="Q79" s="23"/>
    </row>
    <row r="80" spans="1:17" x14ac:dyDescent="0.25">
      <c r="A80" s="68"/>
      <c r="F80" s="95"/>
      <c r="G80" s="95"/>
      <c r="H80" s="95"/>
      <c r="I80" s="95"/>
      <c r="J80" s="95"/>
      <c r="K80" s="95"/>
      <c r="L80" s="95"/>
      <c r="M80" s="95"/>
      <c r="N80" s="23"/>
      <c r="O80" s="23"/>
      <c r="P80" s="23"/>
      <c r="Q80" s="23"/>
    </row>
    <row r="81" spans="1:17" x14ac:dyDescent="0.25">
      <c r="A81" s="68"/>
      <c r="F81" s="95"/>
      <c r="G81" s="95"/>
      <c r="H81" s="95"/>
      <c r="I81" s="95"/>
      <c r="J81" s="95"/>
      <c r="K81" s="95"/>
      <c r="L81" s="95"/>
      <c r="M81" s="95"/>
      <c r="N81" s="23"/>
      <c r="O81" s="23"/>
      <c r="P81" s="23"/>
      <c r="Q81" s="23"/>
    </row>
    <row r="82" spans="1:17" x14ac:dyDescent="0.25">
      <c r="A82" s="68"/>
      <c r="F82" s="95"/>
      <c r="G82" s="95"/>
      <c r="H82" s="95"/>
      <c r="I82" s="95"/>
      <c r="J82" s="95"/>
      <c r="K82" s="95"/>
      <c r="L82" s="95"/>
      <c r="M82" s="95"/>
      <c r="N82" s="23"/>
      <c r="O82" s="23"/>
      <c r="P82" s="23"/>
      <c r="Q82" s="23"/>
    </row>
    <row r="83" spans="1:17" x14ac:dyDescent="0.25">
      <c r="A83" s="68"/>
      <c r="F83" s="95"/>
      <c r="G83" s="95"/>
      <c r="H83" s="95"/>
      <c r="I83" s="95"/>
      <c r="J83" s="95"/>
      <c r="K83" s="95"/>
      <c r="L83" s="95"/>
      <c r="M83" s="95"/>
      <c r="N83" s="23"/>
      <c r="O83" s="23"/>
      <c r="P83" s="23"/>
      <c r="Q83" s="23"/>
    </row>
    <row r="84" spans="1:17" x14ac:dyDescent="0.25">
      <c r="A84" s="68"/>
      <c r="F84" s="95"/>
      <c r="G84" s="95"/>
      <c r="H84" s="95"/>
      <c r="I84" s="95"/>
      <c r="J84" s="95"/>
      <c r="K84" s="95"/>
      <c r="L84" s="95"/>
      <c r="M84" s="95"/>
      <c r="N84" s="23"/>
      <c r="O84" s="23"/>
      <c r="P84" s="23"/>
      <c r="Q84" s="23"/>
    </row>
    <row r="85" spans="1:17" x14ac:dyDescent="0.25">
      <c r="A85" s="68"/>
      <c r="F85" s="95"/>
      <c r="G85" s="95"/>
      <c r="H85" s="95"/>
      <c r="I85" s="95"/>
      <c r="J85" s="95"/>
      <c r="K85" s="95"/>
      <c r="L85" s="95"/>
      <c r="M85" s="95"/>
      <c r="N85" s="23"/>
      <c r="O85" s="23"/>
      <c r="P85" s="23"/>
      <c r="Q85" s="23"/>
    </row>
    <row r="86" spans="1:17" x14ac:dyDescent="0.25">
      <c r="A86" s="68"/>
      <c r="F86" s="95"/>
      <c r="G86" s="95"/>
      <c r="H86" s="95"/>
      <c r="I86" s="95"/>
      <c r="J86" s="95"/>
      <c r="K86" s="95"/>
      <c r="L86" s="95"/>
      <c r="M86" s="95"/>
      <c r="N86" s="23"/>
      <c r="O86" s="23"/>
      <c r="P86" s="23"/>
      <c r="Q86" s="23"/>
    </row>
    <row r="87" spans="1:17" x14ac:dyDescent="0.25">
      <c r="A87" s="68"/>
      <c r="F87" s="95"/>
      <c r="G87" s="95"/>
      <c r="H87" s="95"/>
      <c r="I87" s="95"/>
      <c r="J87" s="95"/>
      <c r="K87" s="95"/>
      <c r="L87" s="95"/>
      <c r="M87" s="95"/>
      <c r="N87" s="23"/>
      <c r="O87" s="23"/>
      <c r="P87" s="23"/>
      <c r="Q87" s="23"/>
    </row>
    <row r="88" spans="1:17" x14ac:dyDescent="0.25">
      <c r="A88" s="68"/>
      <c r="F88" s="95"/>
      <c r="G88" s="95"/>
      <c r="H88" s="95"/>
      <c r="I88" s="95"/>
      <c r="J88" s="95"/>
      <c r="K88" s="95"/>
      <c r="L88" s="95"/>
      <c r="M88" s="95"/>
      <c r="N88" s="23"/>
      <c r="O88" s="23"/>
      <c r="P88" s="23"/>
      <c r="Q88" s="23"/>
    </row>
    <row r="89" spans="1:17" x14ac:dyDescent="0.25">
      <c r="A89" s="68"/>
      <c r="F89" s="95"/>
      <c r="G89" s="95"/>
      <c r="H89" s="95"/>
      <c r="I89" s="95"/>
      <c r="J89" s="95"/>
      <c r="K89" s="95"/>
      <c r="L89" s="95"/>
      <c r="M89" s="95"/>
      <c r="N89" s="23"/>
      <c r="O89" s="23"/>
      <c r="P89" s="23"/>
      <c r="Q89" s="23"/>
    </row>
    <row r="90" spans="1:17" x14ac:dyDescent="0.25">
      <c r="A90" s="68"/>
      <c r="F90" s="95"/>
      <c r="G90" s="95"/>
      <c r="H90" s="95"/>
      <c r="I90" s="95"/>
      <c r="J90" s="95"/>
      <c r="K90" s="95"/>
      <c r="L90" s="95"/>
      <c r="M90" s="95"/>
      <c r="N90" s="23"/>
      <c r="O90" s="23"/>
      <c r="P90" s="23"/>
      <c r="Q90" s="23"/>
    </row>
    <row r="91" spans="1:17" x14ac:dyDescent="0.25">
      <c r="A91" s="68"/>
      <c r="F91" s="95"/>
      <c r="G91" s="95"/>
      <c r="H91" s="95"/>
      <c r="I91" s="95"/>
      <c r="J91" s="95"/>
      <c r="K91" s="95"/>
      <c r="L91" s="95"/>
      <c r="M91" s="95"/>
      <c r="N91" s="23"/>
      <c r="O91" s="23"/>
      <c r="P91" s="23"/>
      <c r="Q91" s="23"/>
    </row>
    <row r="92" spans="1:17" x14ac:dyDescent="0.25">
      <c r="A92" s="68"/>
      <c r="F92" s="95"/>
      <c r="G92" s="95"/>
      <c r="H92" s="95"/>
      <c r="I92" s="95"/>
      <c r="J92" s="95"/>
      <c r="K92" s="95"/>
      <c r="L92" s="95"/>
      <c r="M92" s="95"/>
      <c r="N92" s="23"/>
      <c r="O92" s="23"/>
      <c r="P92" s="23"/>
      <c r="Q92" s="23"/>
    </row>
    <row r="93" spans="1:17" x14ac:dyDescent="0.25">
      <c r="A93" s="68"/>
      <c r="F93" s="95"/>
      <c r="G93" s="95"/>
      <c r="H93" s="95"/>
      <c r="I93" s="95"/>
      <c r="J93" s="95"/>
      <c r="K93" s="95"/>
      <c r="L93" s="95"/>
      <c r="M93" s="95"/>
      <c r="N93" s="23"/>
      <c r="O93" s="23"/>
      <c r="P93" s="23"/>
      <c r="Q93" s="23"/>
    </row>
    <row r="94" spans="1:17" x14ac:dyDescent="0.25">
      <c r="A94" s="68"/>
      <c r="F94" s="95"/>
      <c r="G94" s="95"/>
      <c r="H94" s="95"/>
      <c r="I94" s="95"/>
      <c r="J94" s="95"/>
      <c r="K94" s="95"/>
      <c r="L94" s="95"/>
      <c r="M94" s="95"/>
      <c r="N94" s="23"/>
      <c r="O94" s="23"/>
      <c r="P94" s="23"/>
      <c r="Q94" s="23"/>
    </row>
    <row r="95" spans="1:17" x14ac:dyDescent="0.25">
      <c r="A95" s="74"/>
      <c r="F95" s="95"/>
      <c r="G95" s="95"/>
      <c r="H95" s="95"/>
      <c r="I95" s="95"/>
      <c r="J95" s="95"/>
      <c r="K95" s="95"/>
      <c r="L95" s="95"/>
      <c r="M95" s="95"/>
      <c r="N95" s="23"/>
      <c r="O95" s="23"/>
      <c r="P95" s="23"/>
      <c r="Q95" s="23"/>
    </row>
    <row r="96" spans="1:17" x14ac:dyDescent="0.25">
      <c r="A96" s="74"/>
      <c r="F96" s="95"/>
      <c r="G96" s="95"/>
      <c r="H96" s="95"/>
      <c r="I96" s="95"/>
      <c r="J96" s="95"/>
      <c r="K96" s="95"/>
      <c r="L96" s="95"/>
      <c r="M96" s="95"/>
      <c r="N96" s="23"/>
      <c r="O96" s="23"/>
      <c r="P96" s="23"/>
      <c r="Q96" s="23"/>
    </row>
    <row r="97" spans="1:17" x14ac:dyDescent="0.25">
      <c r="A97" s="74"/>
      <c r="F97" s="95"/>
      <c r="G97" s="95"/>
      <c r="H97" s="95"/>
      <c r="I97" s="95"/>
      <c r="J97" s="95"/>
      <c r="K97" s="95"/>
      <c r="L97" s="95"/>
      <c r="M97" s="95"/>
      <c r="N97" s="23"/>
      <c r="O97" s="23"/>
      <c r="P97" s="23"/>
      <c r="Q97" s="23"/>
    </row>
    <row r="98" spans="1:17" x14ac:dyDescent="0.25">
      <c r="A98" s="74"/>
      <c r="F98" s="95"/>
      <c r="G98" s="95"/>
      <c r="H98" s="95"/>
      <c r="I98" s="95"/>
      <c r="J98" s="95"/>
      <c r="K98" s="95"/>
      <c r="L98" s="95"/>
      <c r="M98" s="95"/>
      <c r="N98" s="23"/>
      <c r="O98" s="23"/>
      <c r="P98" s="23"/>
      <c r="Q98" s="23"/>
    </row>
    <row r="99" spans="1:17" x14ac:dyDescent="0.25">
      <c r="F99" s="95"/>
      <c r="G99" s="95"/>
      <c r="H99" s="95"/>
      <c r="I99" s="95"/>
      <c r="J99" s="95"/>
      <c r="K99" s="95"/>
      <c r="L99" s="95"/>
      <c r="M99" s="95"/>
      <c r="N99" s="23"/>
      <c r="O99" s="23"/>
      <c r="P99" s="23"/>
      <c r="Q99" s="23"/>
    </row>
    <row r="100" spans="1:17" x14ac:dyDescent="0.25">
      <c r="F100" s="95"/>
      <c r="G100" s="95"/>
      <c r="H100" s="95"/>
      <c r="I100" s="95"/>
      <c r="J100" s="95"/>
      <c r="K100" s="95"/>
      <c r="L100" s="95"/>
      <c r="M100" s="95"/>
      <c r="N100" s="23"/>
      <c r="O100" s="23"/>
      <c r="P100" s="23"/>
      <c r="Q100" s="23"/>
    </row>
    <row r="101" spans="1:17" x14ac:dyDescent="0.25">
      <c r="F101" s="95"/>
      <c r="G101" s="95"/>
      <c r="H101" s="95"/>
      <c r="I101" s="95"/>
      <c r="J101" s="95"/>
      <c r="K101" s="95"/>
      <c r="L101" s="95"/>
      <c r="M101" s="95"/>
      <c r="N101" s="23"/>
      <c r="O101" s="23"/>
      <c r="P101" s="23"/>
      <c r="Q101" s="23"/>
    </row>
    <row r="102" spans="1:17" x14ac:dyDescent="0.25">
      <c r="F102" s="95"/>
      <c r="G102" s="95"/>
      <c r="H102" s="95"/>
      <c r="I102" s="95"/>
      <c r="J102" s="95"/>
      <c r="K102" s="95"/>
      <c r="L102" s="95"/>
      <c r="M102" s="95"/>
      <c r="N102" s="23"/>
      <c r="O102" s="23"/>
      <c r="P102" s="23"/>
      <c r="Q102" s="23"/>
    </row>
    <row r="103" spans="1:17" x14ac:dyDescent="0.25">
      <c r="F103" s="95"/>
      <c r="G103" s="95"/>
      <c r="H103" s="95"/>
      <c r="I103" s="95"/>
      <c r="J103" s="95"/>
      <c r="K103" s="95"/>
      <c r="L103" s="95"/>
      <c r="M103" s="95"/>
      <c r="N103" s="23"/>
      <c r="O103" s="23"/>
      <c r="P103" s="23"/>
      <c r="Q103" s="23"/>
    </row>
    <row r="104" spans="1:17" x14ac:dyDescent="0.25">
      <c r="F104" s="95"/>
      <c r="G104" s="95"/>
      <c r="H104" s="95"/>
      <c r="I104" s="95"/>
      <c r="J104" s="95"/>
      <c r="K104" s="95"/>
      <c r="L104" s="95"/>
      <c r="M104" s="95"/>
      <c r="N104" s="23"/>
      <c r="O104" s="23"/>
      <c r="P104" s="23"/>
      <c r="Q104" s="23"/>
    </row>
    <row r="105" spans="1:17" x14ac:dyDescent="0.25">
      <c r="F105" s="95"/>
      <c r="G105" s="95"/>
      <c r="H105" s="95"/>
      <c r="I105" s="95"/>
      <c r="J105" s="95"/>
      <c r="K105" s="95"/>
      <c r="L105" s="95"/>
      <c r="M105" s="95"/>
      <c r="N105" s="23"/>
      <c r="O105" s="23"/>
      <c r="P105" s="23"/>
      <c r="Q105" s="23"/>
    </row>
    <row r="106" spans="1:17" x14ac:dyDescent="0.25">
      <c r="F106" s="95"/>
      <c r="G106" s="95"/>
      <c r="H106" s="95"/>
      <c r="I106" s="95"/>
      <c r="J106" s="95"/>
      <c r="K106" s="95"/>
      <c r="L106" s="95"/>
      <c r="M106" s="95"/>
      <c r="N106" s="23"/>
      <c r="O106" s="23"/>
      <c r="P106" s="23"/>
      <c r="Q106" s="23"/>
    </row>
    <row r="107" spans="1:17" x14ac:dyDescent="0.25">
      <c r="F107" s="95"/>
      <c r="G107" s="95"/>
      <c r="H107" s="95"/>
      <c r="I107" s="95"/>
      <c r="J107" s="95"/>
      <c r="K107" s="95"/>
      <c r="L107" s="95"/>
      <c r="M107" s="95"/>
      <c r="N107" s="23"/>
      <c r="O107" s="23"/>
      <c r="P107" s="23"/>
      <c r="Q107" s="23"/>
    </row>
    <row r="108" spans="1:17" x14ac:dyDescent="0.25">
      <c r="F108" s="95"/>
      <c r="G108" s="95"/>
      <c r="H108" s="95"/>
      <c r="I108" s="95"/>
      <c r="J108" s="95"/>
      <c r="K108" s="95"/>
      <c r="L108" s="95"/>
      <c r="M108" s="95"/>
      <c r="N108" s="23"/>
      <c r="O108" s="23"/>
      <c r="P108" s="23"/>
      <c r="Q108" s="23"/>
    </row>
    <row r="109" spans="1:17" x14ac:dyDescent="0.25">
      <c r="F109" s="95"/>
      <c r="G109" s="95"/>
      <c r="H109" s="95"/>
      <c r="I109" s="95"/>
      <c r="J109" s="95"/>
      <c r="K109" s="95"/>
      <c r="L109" s="95"/>
      <c r="M109" s="95"/>
    </row>
    <row r="110" spans="1:17" x14ac:dyDescent="0.25">
      <c r="F110" s="95"/>
      <c r="G110" s="95"/>
      <c r="H110" s="95"/>
      <c r="I110" s="95"/>
      <c r="J110" s="95"/>
      <c r="K110" s="95"/>
      <c r="L110" s="95"/>
      <c r="M110" s="95"/>
    </row>
    <row r="111" spans="1:17" x14ac:dyDescent="0.25">
      <c r="F111" s="95"/>
      <c r="G111" s="95"/>
      <c r="H111" s="95"/>
      <c r="I111" s="95"/>
      <c r="J111" s="95"/>
      <c r="K111" s="95"/>
      <c r="L111" s="95"/>
      <c r="M111" s="95"/>
    </row>
    <row r="112" spans="1:17" x14ac:dyDescent="0.25">
      <c r="F112" s="95"/>
      <c r="G112" s="95"/>
      <c r="H112" s="95"/>
      <c r="I112" s="95"/>
      <c r="J112" s="95"/>
      <c r="K112" s="95"/>
      <c r="L112" s="95"/>
      <c r="M112" s="95"/>
    </row>
    <row r="113" spans="6:13" x14ac:dyDescent="0.25">
      <c r="F113" s="95"/>
      <c r="G113" s="95"/>
      <c r="H113" s="95"/>
      <c r="I113" s="95"/>
      <c r="J113" s="95"/>
      <c r="K113" s="95"/>
      <c r="L113" s="95"/>
      <c r="M113" s="95"/>
    </row>
    <row r="114" spans="6:13" x14ac:dyDescent="0.25">
      <c r="F114" s="95"/>
      <c r="G114" s="95"/>
      <c r="H114" s="95"/>
      <c r="I114" s="95"/>
      <c r="J114" s="95"/>
      <c r="K114" s="95"/>
      <c r="L114" s="95"/>
      <c r="M114" s="95"/>
    </row>
    <row r="115" spans="6:13" x14ac:dyDescent="0.25">
      <c r="F115" s="95"/>
      <c r="G115" s="95"/>
      <c r="H115" s="95"/>
      <c r="I115" s="95"/>
      <c r="J115" s="95"/>
      <c r="K115" s="95"/>
      <c r="L115" s="95"/>
      <c r="M115" s="95"/>
    </row>
  </sheetData>
  <autoFilter ref="A5:R48"/>
  <mergeCells count="131">
    <mergeCell ref="R3:R4"/>
    <mergeCell ref="A6:A10"/>
    <mergeCell ref="B6:B10"/>
    <mergeCell ref="C6:C10"/>
    <mergeCell ref="D6:D10"/>
    <mergeCell ref="E6:E10"/>
    <mergeCell ref="G3:G4"/>
    <mergeCell ref="H3:H4"/>
    <mergeCell ref="I3:I4"/>
    <mergeCell ref="J3:J4"/>
    <mergeCell ref="K3:K4"/>
    <mergeCell ref="L3:L4"/>
    <mergeCell ref="A3:A4"/>
    <mergeCell ref="B3:B4"/>
    <mergeCell ref="C3:C4"/>
    <mergeCell ref="D3:D4"/>
    <mergeCell ref="E3:E4"/>
    <mergeCell ref="F3:F4"/>
    <mergeCell ref="F6:F10"/>
    <mergeCell ref="G6:G10"/>
    <mergeCell ref="H6:H10"/>
    <mergeCell ref="I6:I10"/>
    <mergeCell ref="K6:K8"/>
    <mergeCell ref="Q6:Q10"/>
    <mergeCell ref="K9:K10"/>
    <mergeCell ref="M3:O3"/>
    <mergeCell ref="P3:P4"/>
    <mergeCell ref="Q3:Q4"/>
    <mergeCell ref="G13:G14"/>
    <mergeCell ref="H13:H14"/>
    <mergeCell ref="I13:I14"/>
    <mergeCell ref="K13:K14"/>
    <mergeCell ref="Q13:Q14"/>
    <mergeCell ref="A15:A16"/>
    <mergeCell ref="B15:B16"/>
    <mergeCell ref="C15:C16"/>
    <mergeCell ref="D15:D16"/>
    <mergeCell ref="E15:E16"/>
    <mergeCell ref="F15:F16"/>
    <mergeCell ref="R13:R14"/>
    <mergeCell ref="A13:A14"/>
    <mergeCell ref="B13:B14"/>
    <mergeCell ref="C13:C14"/>
    <mergeCell ref="D13:D14"/>
    <mergeCell ref="E13:E14"/>
    <mergeCell ref="F13:F14"/>
    <mergeCell ref="G15:G16"/>
    <mergeCell ref="H15:H16"/>
    <mergeCell ref="I15:I16"/>
    <mergeCell ref="Q15:Q16"/>
    <mergeCell ref="G17:G18"/>
    <mergeCell ref="H17:H18"/>
    <mergeCell ref="I17:I18"/>
    <mergeCell ref="K17:K18"/>
    <mergeCell ref="Q17:Q18"/>
    <mergeCell ref="A19:A21"/>
    <mergeCell ref="B19:B21"/>
    <mergeCell ref="C19:C21"/>
    <mergeCell ref="D19:D21"/>
    <mergeCell ref="E19:E21"/>
    <mergeCell ref="A17:A18"/>
    <mergeCell ref="B17:B18"/>
    <mergeCell ref="C17:C18"/>
    <mergeCell ref="D17:D18"/>
    <mergeCell ref="E17:E18"/>
    <mergeCell ref="F17:F18"/>
    <mergeCell ref="R19:R20"/>
    <mergeCell ref="A22:A24"/>
    <mergeCell ref="B22:B24"/>
    <mergeCell ref="C22:C24"/>
    <mergeCell ref="D22:D24"/>
    <mergeCell ref="E22:E24"/>
    <mergeCell ref="F22:F24"/>
    <mergeCell ref="G22:G24"/>
    <mergeCell ref="H22:H24"/>
    <mergeCell ref="I22:I24"/>
    <mergeCell ref="L19:L20"/>
    <mergeCell ref="M19:M20"/>
    <mergeCell ref="N19:N20"/>
    <mergeCell ref="O19:O20"/>
    <mergeCell ref="P19:P20"/>
    <mergeCell ref="Q19:Q21"/>
    <mergeCell ref="F19:F21"/>
    <mergeCell ref="G19:G21"/>
    <mergeCell ref="H19:H21"/>
    <mergeCell ref="I19:I21"/>
    <mergeCell ref="J19:J20"/>
    <mergeCell ref="K19:K21"/>
    <mergeCell ref="A28:A29"/>
    <mergeCell ref="B28:B29"/>
    <mergeCell ref="C28:C29"/>
    <mergeCell ref="D28:D29"/>
    <mergeCell ref="E28:E29"/>
    <mergeCell ref="K22:K23"/>
    <mergeCell ref="L22:L23"/>
    <mergeCell ref="P22:P23"/>
    <mergeCell ref="Q22:Q24"/>
    <mergeCell ref="A30:A35"/>
    <mergeCell ref="B30:B35"/>
    <mergeCell ref="C30:C35"/>
    <mergeCell ref="D30:D35"/>
    <mergeCell ref="E30:E35"/>
    <mergeCell ref="F30:F35"/>
    <mergeCell ref="G30:G35"/>
    <mergeCell ref="H30:H35"/>
    <mergeCell ref="I30:I35"/>
    <mergeCell ref="Q30:Q35"/>
    <mergeCell ref="F28:F29"/>
    <mergeCell ref="G28:G29"/>
    <mergeCell ref="H28:H29"/>
    <mergeCell ref="I28:I29"/>
    <mergeCell ref="Q28:Q29"/>
    <mergeCell ref="P36:P37"/>
    <mergeCell ref="Q36:Q39"/>
    <mergeCell ref="R36:R37"/>
    <mergeCell ref="J30:J31"/>
    <mergeCell ref="A46:F46"/>
    <mergeCell ref="C47:F47"/>
    <mergeCell ref="C48:K48"/>
    <mergeCell ref="G36:G39"/>
    <mergeCell ref="H36:H39"/>
    <mergeCell ref="I36:I39"/>
    <mergeCell ref="J36:J37"/>
    <mergeCell ref="K36:K38"/>
    <mergeCell ref="L36:L37"/>
    <mergeCell ref="A36:A39"/>
    <mergeCell ref="B36:B39"/>
    <mergeCell ref="C36:C39"/>
    <mergeCell ref="D36:D39"/>
    <mergeCell ref="E36:E39"/>
    <mergeCell ref="F36:F39"/>
  </mergeCells>
  <pageMargins left="0.23622047244094491" right="0.23622047244094491" top="0.35433070866141736" bottom="0.55118110236220474" header="0.31496062992125984" footer="0.31496062992125984"/>
  <pageSetup paperSize="8" scale="60" fitToHeight="0" orientation="landscape" horizontalDpi="4294967293" verticalDpi="4294967293" r:id="rId1"/>
  <headerFooter>
    <oddFooter xml:space="preserve">&amp;CStránka &amp;P z &amp;N&amp;R&amp;12Zpracoval odbor finanční, stav k 1. 7. 2020
</oddFooter>
  </headerFooter>
  <colBreaks count="1" manualBreakCount="1">
    <brk id="15"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Y108"/>
  <sheetViews>
    <sheetView zoomScale="62" zoomScaleNormal="62" zoomScaleSheetLayoutView="39" zoomScalePageLayoutView="55" workbookViewId="0">
      <selection activeCell="T12" sqref="T12"/>
    </sheetView>
  </sheetViews>
  <sheetFormatPr defaultRowHeight="15" x14ac:dyDescent="0.25"/>
  <cols>
    <col min="1" max="1" width="4.7109375" customWidth="1"/>
    <col min="2" max="2" width="14.140625" customWidth="1"/>
    <col min="3" max="3" width="23.42578125" style="80" customWidth="1"/>
    <col min="4" max="4" width="17.28515625" style="80" customWidth="1"/>
    <col min="5" max="5" width="11.7109375" style="80" customWidth="1"/>
    <col min="6" max="6" width="8.7109375" style="80" customWidth="1"/>
    <col min="7" max="7" width="18.7109375" style="81" customWidth="1"/>
    <col min="8" max="8" width="13.85546875" style="82" customWidth="1"/>
    <col min="9" max="9" width="13.42578125" customWidth="1"/>
    <col min="10" max="10" width="15.140625" customWidth="1"/>
    <col min="11" max="11" width="40.7109375" customWidth="1"/>
    <col min="12" max="12" width="20.42578125" customWidth="1"/>
    <col min="13" max="13" width="17.85546875" customWidth="1"/>
    <col min="14" max="14" width="16.7109375" customWidth="1"/>
    <col min="15" max="15" width="15.42578125" customWidth="1"/>
    <col min="16" max="16" width="14.28515625" customWidth="1"/>
    <col min="17" max="17" width="12.7109375" customWidth="1"/>
    <col min="18" max="18" width="60.5703125" customWidth="1"/>
    <col min="19" max="19" width="5.5703125" customWidth="1"/>
    <col min="20" max="20" width="13" bestFit="1" customWidth="1"/>
    <col min="21" max="21" width="11.7109375" bestFit="1" customWidth="1"/>
    <col min="22" max="22" width="12.28515625" bestFit="1" customWidth="1"/>
    <col min="24" max="24" width="8.7109375" customWidth="1"/>
    <col min="245" max="245" width="4.7109375" customWidth="1"/>
    <col min="246" max="246" width="14.140625" customWidth="1"/>
    <col min="247" max="247" width="23.42578125" customWidth="1"/>
    <col min="248" max="248" width="17.28515625" customWidth="1"/>
    <col min="249" max="249" width="11.7109375" customWidth="1"/>
    <col min="250" max="250" width="8.7109375" customWidth="1"/>
    <col min="251" max="251" width="18.7109375" customWidth="1"/>
    <col min="252" max="252" width="13.85546875" customWidth="1"/>
    <col min="253" max="253" width="13.42578125" customWidth="1"/>
    <col min="254" max="254" width="15.140625" customWidth="1"/>
    <col min="255" max="255" width="40.7109375" customWidth="1"/>
    <col min="256" max="256" width="20.42578125" customWidth="1"/>
    <col min="257" max="257" width="17.85546875" customWidth="1"/>
    <col min="258" max="258" width="16.7109375" customWidth="1"/>
    <col min="259" max="259" width="13.7109375" customWidth="1"/>
    <col min="260" max="260" width="14.28515625" customWidth="1"/>
    <col min="261" max="261" width="12.7109375" customWidth="1"/>
    <col min="262" max="262" width="56.85546875" customWidth="1"/>
    <col min="263" max="264" width="0" hidden="1" customWidth="1"/>
    <col min="501" max="501" width="4.7109375" customWidth="1"/>
    <col min="502" max="502" width="14.140625" customWidth="1"/>
    <col min="503" max="503" width="23.42578125" customWidth="1"/>
    <col min="504" max="504" width="17.28515625" customWidth="1"/>
    <col min="505" max="505" width="11.7109375" customWidth="1"/>
    <col min="506" max="506" width="8.7109375" customWidth="1"/>
    <col min="507" max="507" width="18.7109375" customWidth="1"/>
    <col min="508" max="508" width="13.85546875" customWidth="1"/>
    <col min="509" max="509" width="13.42578125" customWidth="1"/>
    <col min="510" max="510" width="15.140625" customWidth="1"/>
    <col min="511" max="511" width="40.7109375" customWidth="1"/>
    <col min="512" max="512" width="20.42578125" customWidth="1"/>
    <col min="513" max="513" width="17.85546875" customWidth="1"/>
    <col min="514" max="514" width="16.7109375" customWidth="1"/>
    <col min="515" max="515" width="13.7109375" customWidth="1"/>
    <col min="516" max="516" width="14.28515625" customWidth="1"/>
    <col min="517" max="517" width="12.7109375" customWidth="1"/>
    <col min="518" max="518" width="56.85546875" customWidth="1"/>
    <col min="519" max="520" width="0" hidden="1" customWidth="1"/>
    <col min="757" max="757" width="4.7109375" customWidth="1"/>
    <col min="758" max="758" width="14.140625" customWidth="1"/>
    <col min="759" max="759" width="23.42578125" customWidth="1"/>
    <col min="760" max="760" width="17.28515625" customWidth="1"/>
    <col min="761" max="761" width="11.7109375" customWidth="1"/>
    <col min="762" max="762" width="8.7109375" customWidth="1"/>
    <col min="763" max="763" width="18.7109375" customWidth="1"/>
    <col min="764" max="764" width="13.85546875" customWidth="1"/>
    <col min="765" max="765" width="13.42578125" customWidth="1"/>
    <col min="766" max="766" width="15.140625" customWidth="1"/>
    <col min="767" max="767" width="40.7109375" customWidth="1"/>
    <col min="768" max="768" width="20.42578125" customWidth="1"/>
    <col min="769" max="769" width="17.85546875" customWidth="1"/>
    <col min="770" max="770" width="16.7109375" customWidth="1"/>
    <col min="771" max="771" width="13.7109375" customWidth="1"/>
    <col min="772" max="772" width="14.28515625" customWidth="1"/>
    <col min="773" max="773" width="12.7109375" customWidth="1"/>
    <col min="774" max="774" width="56.85546875" customWidth="1"/>
    <col min="775" max="776" width="0" hidden="1" customWidth="1"/>
    <col min="1013" max="1013" width="4.7109375" customWidth="1"/>
    <col min="1014" max="1014" width="14.140625" customWidth="1"/>
    <col min="1015" max="1015" width="23.42578125" customWidth="1"/>
    <col min="1016" max="1016" width="17.28515625" customWidth="1"/>
    <col min="1017" max="1017" width="11.7109375" customWidth="1"/>
    <col min="1018" max="1018" width="8.7109375" customWidth="1"/>
    <col min="1019" max="1019" width="18.7109375" customWidth="1"/>
    <col min="1020" max="1020" width="13.85546875" customWidth="1"/>
    <col min="1021" max="1021" width="13.42578125" customWidth="1"/>
    <col min="1022" max="1022" width="15.140625" customWidth="1"/>
    <col min="1023" max="1023" width="40.7109375" customWidth="1"/>
    <col min="1024" max="1024" width="20.42578125" customWidth="1"/>
    <col min="1025" max="1025" width="17.85546875" customWidth="1"/>
    <col min="1026" max="1026" width="16.7109375" customWidth="1"/>
    <col min="1027" max="1027" width="13.7109375" customWidth="1"/>
    <col min="1028" max="1028" width="14.28515625" customWidth="1"/>
    <col min="1029" max="1029" width="12.7109375" customWidth="1"/>
    <col min="1030" max="1030" width="56.85546875" customWidth="1"/>
    <col min="1031" max="1032" width="0" hidden="1" customWidth="1"/>
    <col min="1269" max="1269" width="4.7109375" customWidth="1"/>
    <col min="1270" max="1270" width="14.140625" customWidth="1"/>
    <col min="1271" max="1271" width="23.42578125" customWidth="1"/>
    <col min="1272" max="1272" width="17.28515625" customWidth="1"/>
    <col min="1273" max="1273" width="11.7109375" customWidth="1"/>
    <col min="1274" max="1274" width="8.7109375" customWidth="1"/>
    <col min="1275" max="1275" width="18.7109375" customWidth="1"/>
    <col min="1276" max="1276" width="13.85546875" customWidth="1"/>
    <col min="1277" max="1277" width="13.42578125" customWidth="1"/>
    <col min="1278" max="1278" width="15.140625" customWidth="1"/>
    <col min="1279" max="1279" width="40.7109375" customWidth="1"/>
    <col min="1280" max="1280" width="20.42578125" customWidth="1"/>
    <col min="1281" max="1281" width="17.85546875" customWidth="1"/>
    <col min="1282" max="1282" width="16.7109375" customWidth="1"/>
    <col min="1283" max="1283" width="13.7109375" customWidth="1"/>
    <col min="1284" max="1284" width="14.28515625" customWidth="1"/>
    <col min="1285" max="1285" width="12.7109375" customWidth="1"/>
    <col min="1286" max="1286" width="56.85546875" customWidth="1"/>
    <col min="1287" max="1288" width="0" hidden="1" customWidth="1"/>
    <col min="1525" max="1525" width="4.7109375" customWidth="1"/>
    <col min="1526" max="1526" width="14.140625" customWidth="1"/>
    <col min="1527" max="1527" width="23.42578125" customWidth="1"/>
    <col min="1528" max="1528" width="17.28515625" customWidth="1"/>
    <col min="1529" max="1529" width="11.7109375" customWidth="1"/>
    <col min="1530" max="1530" width="8.7109375" customWidth="1"/>
    <col min="1531" max="1531" width="18.7109375" customWidth="1"/>
    <col min="1532" max="1532" width="13.85546875" customWidth="1"/>
    <col min="1533" max="1533" width="13.42578125" customWidth="1"/>
    <col min="1534" max="1534" width="15.140625" customWidth="1"/>
    <col min="1535" max="1535" width="40.7109375" customWidth="1"/>
    <col min="1536" max="1536" width="20.42578125" customWidth="1"/>
    <col min="1537" max="1537" width="17.85546875" customWidth="1"/>
    <col min="1538" max="1538" width="16.7109375" customWidth="1"/>
    <col min="1539" max="1539" width="13.7109375" customWidth="1"/>
    <col min="1540" max="1540" width="14.28515625" customWidth="1"/>
    <col min="1541" max="1541" width="12.7109375" customWidth="1"/>
    <col min="1542" max="1542" width="56.85546875" customWidth="1"/>
    <col min="1543" max="1544" width="0" hidden="1" customWidth="1"/>
    <col min="1781" max="1781" width="4.7109375" customWidth="1"/>
    <col min="1782" max="1782" width="14.140625" customWidth="1"/>
    <col min="1783" max="1783" width="23.42578125" customWidth="1"/>
    <col min="1784" max="1784" width="17.28515625" customWidth="1"/>
    <col min="1785" max="1785" width="11.7109375" customWidth="1"/>
    <col min="1786" max="1786" width="8.7109375" customWidth="1"/>
    <col min="1787" max="1787" width="18.7109375" customWidth="1"/>
    <col min="1788" max="1788" width="13.85546875" customWidth="1"/>
    <col min="1789" max="1789" width="13.42578125" customWidth="1"/>
    <col min="1790" max="1790" width="15.140625" customWidth="1"/>
    <col min="1791" max="1791" width="40.7109375" customWidth="1"/>
    <col min="1792" max="1792" width="20.42578125" customWidth="1"/>
    <col min="1793" max="1793" width="17.85546875" customWidth="1"/>
    <col min="1794" max="1794" width="16.7109375" customWidth="1"/>
    <col min="1795" max="1795" width="13.7109375" customWidth="1"/>
    <col min="1796" max="1796" width="14.28515625" customWidth="1"/>
    <col min="1797" max="1797" width="12.7109375" customWidth="1"/>
    <col min="1798" max="1798" width="56.85546875" customWidth="1"/>
    <col min="1799" max="1800" width="0" hidden="1" customWidth="1"/>
    <col min="2037" max="2037" width="4.7109375" customWidth="1"/>
    <col min="2038" max="2038" width="14.140625" customWidth="1"/>
    <col min="2039" max="2039" width="23.42578125" customWidth="1"/>
    <col min="2040" max="2040" width="17.28515625" customWidth="1"/>
    <col min="2041" max="2041" width="11.7109375" customWidth="1"/>
    <col min="2042" max="2042" width="8.7109375" customWidth="1"/>
    <col min="2043" max="2043" width="18.7109375" customWidth="1"/>
    <col min="2044" max="2044" width="13.85546875" customWidth="1"/>
    <col min="2045" max="2045" width="13.42578125" customWidth="1"/>
    <col min="2046" max="2046" width="15.140625" customWidth="1"/>
    <col min="2047" max="2047" width="40.7109375" customWidth="1"/>
    <col min="2048" max="2048" width="20.42578125" customWidth="1"/>
    <col min="2049" max="2049" width="17.85546875" customWidth="1"/>
    <col min="2050" max="2050" width="16.7109375" customWidth="1"/>
    <col min="2051" max="2051" width="13.7109375" customWidth="1"/>
    <col min="2052" max="2052" width="14.28515625" customWidth="1"/>
    <col min="2053" max="2053" width="12.7109375" customWidth="1"/>
    <col min="2054" max="2054" width="56.85546875" customWidth="1"/>
    <col min="2055" max="2056" width="0" hidden="1" customWidth="1"/>
    <col min="2293" max="2293" width="4.7109375" customWidth="1"/>
    <col min="2294" max="2294" width="14.140625" customWidth="1"/>
    <col min="2295" max="2295" width="23.42578125" customWidth="1"/>
    <col min="2296" max="2296" width="17.28515625" customWidth="1"/>
    <col min="2297" max="2297" width="11.7109375" customWidth="1"/>
    <col min="2298" max="2298" width="8.7109375" customWidth="1"/>
    <col min="2299" max="2299" width="18.7109375" customWidth="1"/>
    <col min="2300" max="2300" width="13.85546875" customWidth="1"/>
    <col min="2301" max="2301" width="13.42578125" customWidth="1"/>
    <col min="2302" max="2302" width="15.140625" customWidth="1"/>
    <col min="2303" max="2303" width="40.7109375" customWidth="1"/>
    <col min="2304" max="2304" width="20.42578125" customWidth="1"/>
    <col min="2305" max="2305" width="17.85546875" customWidth="1"/>
    <col min="2306" max="2306" width="16.7109375" customWidth="1"/>
    <col min="2307" max="2307" width="13.7109375" customWidth="1"/>
    <col min="2308" max="2308" width="14.28515625" customWidth="1"/>
    <col min="2309" max="2309" width="12.7109375" customWidth="1"/>
    <col min="2310" max="2310" width="56.85546875" customWidth="1"/>
    <col min="2311" max="2312" width="0" hidden="1" customWidth="1"/>
    <col min="2549" max="2549" width="4.7109375" customWidth="1"/>
    <col min="2550" max="2550" width="14.140625" customWidth="1"/>
    <col min="2551" max="2551" width="23.42578125" customWidth="1"/>
    <col min="2552" max="2552" width="17.28515625" customWidth="1"/>
    <col min="2553" max="2553" width="11.7109375" customWidth="1"/>
    <col min="2554" max="2554" width="8.7109375" customWidth="1"/>
    <col min="2555" max="2555" width="18.7109375" customWidth="1"/>
    <col min="2556" max="2556" width="13.85546875" customWidth="1"/>
    <col min="2557" max="2557" width="13.42578125" customWidth="1"/>
    <col min="2558" max="2558" width="15.140625" customWidth="1"/>
    <col min="2559" max="2559" width="40.7109375" customWidth="1"/>
    <col min="2560" max="2560" width="20.42578125" customWidth="1"/>
    <col min="2561" max="2561" width="17.85546875" customWidth="1"/>
    <col min="2562" max="2562" width="16.7109375" customWidth="1"/>
    <col min="2563" max="2563" width="13.7109375" customWidth="1"/>
    <col min="2564" max="2564" width="14.28515625" customWidth="1"/>
    <col min="2565" max="2565" width="12.7109375" customWidth="1"/>
    <col min="2566" max="2566" width="56.85546875" customWidth="1"/>
    <col min="2567" max="2568" width="0" hidden="1" customWidth="1"/>
    <col min="2805" max="2805" width="4.7109375" customWidth="1"/>
    <col min="2806" max="2806" width="14.140625" customWidth="1"/>
    <col min="2807" max="2807" width="23.42578125" customWidth="1"/>
    <col min="2808" max="2808" width="17.28515625" customWidth="1"/>
    <col min="2809" max="2809" width="11.7109375" customWidth="1"/>
    <col min="2810" max="2810" width="8.7109375" customWidth="1"/>
    <col min="2811" max="2811" width="18.7109375" customWidth="1"/>
    <col min="2812" max="2812" width="13.85546875" customWidth="1"/>
    <col min="2813" max="2813" width="13.42578125" customWidth="1"/>
    <col min="2814" max="2814" width="15.140625" customWidth="1"/>
    <col min="2815" max="2815" width="40.7109375" customWidth="1"/>
    <col min="2816" max="2816" width="20.42578125" customWidth="1"/>
    <col min="2817" max="2817" width="17.85546875" customWidth="1"/>
    <col min="2818" max="2818" width="16.7109375" customWidth="1"/>
    <col min="2819" max="2819" width="13.7109375" customWidth="1"/>
    <col min="2820" max="2820" width="14.28515625" customWidth="1"/>
    <col min="2821" max="2821" width="12.7109375" customWidth="1"/>
    <col min="2822" max="2822" width="56.85546875" customWidth="1"/>
    <col min="2823" max="2824" width="0" hidden="1" customWidth="1"/>
    <col min="3061" max="3061" width="4.7109375" customWidth="1"/>
    <col min="3062" max="3062" width="14.140625" customWidth="1"/>
    <col min="3063" max="3063" width="23.42578125" customWidth="1"/>
    <col min="3064" max="3064" width="17.28515625" customWidth="1"/>
    <col min="3065" max="3065" width="11.7109375" customWidth="1"/>
    <col min="3066" max="3066" width="8.7109375" customWidth="1"/>
    <col min="3067" max="3067" width="18.7109375" customWidth="1"/>
    <col min="3068" max="3068" width="13.85546875" customWidth="1"/>
    <col min="3069" max="3069" width="13.42578125" customWidth="1"/>
    <col min="3070" max="3070" width="15.140625" customWidth="1"/>
    <col min="3071" max="3071" width="40.7109375" customWidth="1"/>
    <col min="3072" max="3072" width="20.42578125" customWidth="1"/>
    <col min="3073" max="3073" width="17.85546875" customWidth="1"/>
    <col min="3074" max="3074" width="16.7109375" customWidth="1"/>
    <col min="3075" max="3075" width="13.7109375" customWidth="1"/>
    <col min="3076" max="3076" width="14.28515625" customWidth="1"/>
    <col min="3077" max="3077" width="12.7109375" customWidth="1"/>
    <col min="3078" max="3078" width="56.85546875" customWidth="1"/>
    <col min="3079" max="3080" width="0" hidden="1" customWidth="1"/>
    <col min="3317" max="3317" width="4.7109375" customWidth="1"/>
    <col min="3318" max="3318" width="14.140625" customWidth="1"/>
    <col min="3319" max="3319" width="23.42578125" customWidth="1"/>
    <col min="3320" max="3320" width="17.28515625" customWidth="1"/>
    <col min="3321" max="3321" width="11.7109375" customWidth="1"/>
    <col min="3322" max="3322" width="8.7109375" customWidth="1"/>
    <col min="3323" max="3323" width="18.7109375" customWidth="1"/>
    <col min="3324" max="3324" width="13.85546875" customWidth="1"/>
    <col min="3325" max="3325" width="13.42578125" customWidth="1"/>
    <col min="3326" max="3326" width="15.140625" customWidth="1"/>
    <col min="3327" max="3327" width="40.7109375" customWidth="1"/>
    <col min="3328" max="3328" width="20.42578125" customWidth="1"/>
    <col min="3329" max="3329" width="17.85546875" customWidth="1"/>
    <col min="3330" max="3330" width="16.7109375" customWidth="1"/>
    <col min="3331" max="3331" width="13.7109375" customWidth="1"/>
    <col min="3332" max="3332" width="14.28515625" customWidth="1"/>
    <col min="3333" max="3333" width="12.7109375" customWidth="1"/>
    <col min="3334" max="3334" width="56.85546875" customWidth="1"/>
    <col min="3335" max="3336" width="0" hidden="1" customWidth="1"/>
    <col min="3573" max="3573" width="4.7109375" customWidth="1"/>
    <col min="3574" max="3574" width="14.140625" customWidth="1"/>
    <col min="3575" max="3575" width="23.42578125" customWidth="1"/>
    <col min="3576" max="3576" width="17.28515625" customWidth="1"/>
    <col min="3577" max="3577" width="11.7109375" customWidth="1"/>
    <col min="3578" max="3578" width="8.7109375" customWidth="1"/>
    <col min="3579" max="3579" width="18.7109375" customWidth="1"/>
    <col min="3580" max="3580" width="13.85546875" customWidth="1"/>
    <col min="3581" max="3581" width="13.42578125" customWidth="1"/>
    <col min="3582" max="3582" width="15.140625" customWidth="1"/>
    <col min="3583" max="3583" width="40.7109375" customWidth="1"/>
    <col min="3584" max="3584" width="20.42578125" customWidth="1"/>
    <col min="3585" max="3585" width="17.85546875" customWidth="1"/>
    <col min="3586" max="3586" width="16.7109375" customWidth="1"/>
    <col min="3587" max="3587" width="13.7109375" customWidth="1"/>
    <col min="3588" max="3588" width="14.28515625" customWidth="1"/>
    <col min="3589" max="3589" width="12.7109375" customWidth="1"/>
    <col min="3590" max="3590" width="56.85546875" customWidth="1"/>
    <col min="3591" max="3592" width="0" hidden="1" customWidth="1"/>
    <col min="3829" max="3829" width="4.7109375" customWidth="1"/>
    <col min="3830" max="3830" width="14.140625" customWidth="1"/>
    <col min="3831" max="3831" width="23.42578125" customWidth="1"/>
    <col min="3832" max="3832" width="17.28515625" customWidth="1"/>
    <col min="3833" max="3833" width="11.7109375" customWidth="1"/>
    <col min="3834" max="3834" width="8.7109375" customWidth="1"/>
    <col min="3835" max="3835" width="18.7109375" customWidth="1"/>
    <col min="3836" max="3836" width="13.85546875" customWidth="1"/>
    <col min="3837" max="3837" width="13.42578125" customWidth="1"/>
    <col min="3838" max="3838" width="15.140625" customWidth="1"/>
    <col min="3839" max="3839" width="40.7109375" customWidth="1"/>
    <col min="3840" max="3840" width="20.42578125" customWidth="1"/>
    <col min="3841" max="3841" width="17.85546875" customWidth="1"/>
    <col min="3842" max="3842" width="16.7109375" customWidth="1"/>
    <col min="3843" max="3843" width="13.7109375" customWidth="1"/>
    <col min="3844" max="3844" width="14.28515625" customWidth="1"/>
    <col min="3845" max="3845" width="12.7109375" customWidth="1"/>
    <col min="3846" max="3846" width="56.85546875" customWidth="1"/>
    <col min="3847" max="3848" width="0" hidden="1" customWidth="1"/>
    <col min="4085" max="4085" width="4.7109375" customWidth="1"/>
    <col min="4086" max="4086" width="14.140625" customWidth="1"/>
    <col min="4087" max="4087" width="23.42578125" customWidth="1"/>
    <col min="4088" max="4088" width="17.28515625" customWidth="1"/>
    <col min="4089" max="4089" width="11.7109375" customWidth="1"/>
    <col min="4090" max="4090" width="8.7109375" customWidth="1"/>
    <col min="4091" max="4091" width="18.7109375" customWidth="1"/>
    <col min="4092" max="4092" width="13.85546875" customWidth="1"/>
    <col min="4093" max="4093" width="13.42578125" customWidth="1"/>
    <col min="4094" max="4094" width="15.140625" customWidth="1"/>
    <col min="4095" max="4095" width="40.7109375" customWidth="1"/>
    <col min="4096" max="4096" width="20.42578125" customWidth="1"/>
    <col min="4097" max="4097" width="17.85546875" customWidth="1"/>
    <col min="4098" max="4098" width="16.7109375" customWidth="1"/>
    <col min="4099" max="4099" width="13.7109375" customWidth="1"/>
    <col min="4100" max="4100" width="14.28515625" customWidth="1"/>
    <col min="4101" max="4101" width="12.7109375" customWidth="1"/>
    <col min="4102" max="4102" width="56.85546875" customWidth="1"/>
    <col min="4103" max="4104" width="0" hidden="1" customWidth="1"/>
    <col min="4341" max="4341" width="4.7109375" customWidth="1"/>
    <col min="4342" max="4342" width="14.140625" customWidth="1"/>
    <col min="4343" max="4343" width="23.42578125" customWidth="1"/>
    <col min="4344" max="4344" width="17.28515625" customWidth="1"/>
    <col min="4345" max="4345" width="11.7109375" customWidth="1"/>
    <col min="4346" max="4346" width="8.7109375" customWidth="1"/>
    <col min="4347" max="4347" width="18.7109375" customWidth="1"/>
    <col min="4348" max="4348" width="13.85546875" customWidth="1"/>
    <col min="4349" max="4349" width="13.42578125" customWidth="1"/>
    <col min="4350" max="4350" width="15.140625" customWidth="1"/>
    <col min="4351" max="4351" width="40.7109375" customWidth="1"/>
    <col min="4352" max="4352" width="20.42578125" customWidth="1"/>
    <col min="4353" max="4353" width="17.85546875" customWidth="1"/>
    <col min="4354" max="4354" width="16.7109375" customWidth="1"/>
    <col min="4355" max="4355" width="13.7109375" customWidth="1"/>
    <col min="4356" max="4356" width="14.28515625" customWidth="1"/>
    <col min="4357" max="4357" width="12.7109375" customWidth="1"/>
    <col min="4358" max="4358" width="56.85546875" customWidth="1"/>
    <col min="4359" max="4360" width="0" hidden="1" customWidth="1"/>
    <col min="4597" max="4597" width="4.7109375" customWidth="1"/>
    <col min="4598" max="4598" width="14.140625" customWidth="1"/>
    <col min="4599" max="4599" width="23.42578125" customWidth="1"/>
    <col min="4600" max="4600" width="17.28515625" customWidth="1"/>
    <col min="4601" max="4601" width="11.7109375" customWidth="1"/>
    <col min="4602" max="4602" width="8.7109375" customWidth="1"/>
    <col min="4603" max="4603" width="18.7109375" customWidth="1"/>
    <col min="4604" max="4604" width="13.85546875" customWidth="1"/>
    <col min="4605" max="4605" width="13.42578125" customWidth="1"/>
    <col min="4606" max="4606" width="15.140625" customWidth="1"/>
    <col min="4607" max="4607" width="40.7109375" customWidth="1"/>
    <col min="4608" max="4608" width="20.42578125" customWidth="1"/>
    <col min="4609" max="4609" width="17.85546875" customWidth="1"/>
    <col min="4610" max="4610" width="16.7109375" customWidth="1"/>
    <col min="4611" max="4611" width="13.7109375" customWidth="1"/>
    <col min="4612" max="4612" width="14.28515625" customWidth="1"/>
    <col min="4613" max="4613" width="12.7109375" customWidth="1"/>
    <col min="4614" max="4614" width="56.85546875" customWidth="1"/>
    <col min="4615" max="4616" width="0" hidden="1" customWidth="1"/>
    <col min="4853" max="4853" width="4.7109375" customWidth="1"/>
    <col min="4854" max="4854" width="14.140625" customWidth="1"/>
    <col min="4855" max="4855" width="23.42578125" customWidth="1"/>
    <col min="4856" max="4856" width="17.28515625" customWidth="1"/>
    <col min="4857" max="4857" width="11.7109375" customWidth="1"/>
    <col min="4858" max="4858" width="8.7109375" customWidth="1"/>
    <col min="4859" max="4859" width="18.7109375" customWidth="1"/>
    <col min="4860" max="4860" width="13.85546875" customWidth="1"/>
    <col min="4861" max="4861" width="13.42578125" customWidth="1"/>
    <col min="4862" max="4862" width="15.140625" customWidth="1"/>
    <col min="4863" max="4863" width="40.7109375" customWidth="1"/>
    <col min="4864" max="4864" width="20.42578125" customWidth="1"/>
    <col min="4865" max="4865" width="17.85546875" customWidth="1"/>
    <col min="4866" max="4866" width="16.7109375" customWidth="1"/>
    <col min="4867" max="4867" width="13.7109375" customWidth="1"/>
    <col min="4868" max="4868" width="14.28515625" customWidth="1"/>
    <col min="4869" max="4869" width="12.7109375" customWidth="1"/>
    <col min="4870" max="4870" width="56.85546875" customWidth="1"/>
    <col min="4871" max="4872" width="0" hidden="1" customWidth="1"/>
    <col min="5109" max="5109" width="4.7109375" customWidth="1"/>
    <col min="5110" max="5110" width="14.140625" customWidth="1"/>
    <col min="5111" max="5111" width="23.42578125" customWidth="1"/>
    <col min="5112" max="5112" width="17.28515625" customWidth="1"/>
    <col min="5113" max="5113" width="11.7109375" customWidth="1"/>
    <col min="5114" max="5114" width="8.7109375" customWidth="1"/>
    <col min="5115" max="5115" width="18.7109375" customWidth="1"/>
    <col min="5116" max="5116" width="13.85546875" customWidth="1"/>
    <col min="5117" max="5117" width="13.42578125" customWidth="1"/>
    <col min="5118" max="5118" width="15.140625" customWidth="1"/>
    <col min="5119" max="5119" width="40.7109375" customWidth="1"/>
    <col min="5120" max="5120" width="20.42578125" customWidth="1"/>
    <col min="5121" max="5121" width="17.85546875" customWidth="1"/>
    <col min="5122" max="5122" width="16.7109375" customWidth="1"/>
    <col min="5123" max="5123" width="13.7109375" customWidth="1"/>
    <col min="5124" max="5124" width="14.28515625" customWidth="1"/>
    <col min="5125" max="5125" width="12.7109375" customWidth="1"/>
    <col min="5126" max="5126" width="56.85546875" customWidth="1"/>
    <col min="5127" max="5128" width="0" hidden="1" customWidth="1"/>
    <col min="5365" max="5365" width="4.7109375" customWidth="1"/>
    <col min="5366" max="5366" width="14.140625" customWidth="1"/>
    <col min="5367" max="5367" width="23.42578125" customWidth="1"/>
    <col min="5368" max="5368" width="17.28515625" customWidth="1"/>
    <col min="5369" max="5369" width="11.7109375" customWidth="1"/>
    <col min="5370" max="5370" width="8.7109375" customWidth="1"/>
    <col min="5371" max="5371" width="18.7109375" customWidth="1"/>
    <col min="5372" max="5372" width="13.85546875" customWidth="1"/>
    <col min="5373" max="5373" width="13.42578125" customWidth="1"/>
    <col min="5374" max="5374" width="15.140625" customWidth="1"/>
    <col min="5375" max="5375" width="40.7109375" customWidth="1"/>
    <col min="5376" max="5376" width="20.42578125" customWidth="1"/>
    <col min="5377" max="5377" width="17.85546875" customWidth="1"/>
    <col min="5378" max="5378" width="16.7109375" customWidth="1"/>
    <col min="5379" max="5379" width="13.7109375" customWidth="1"/>
    <col min="5380" max="5380" width="14.28515625" customWidth="1"/>
    <col min="5381" max="5381" width="12.7109375" customWidth="1"/>
    <col min="5382" max="5382" width="56.85546875" customWidth="1"/>
    <col min="5383" max="5384" width="0" hidden="1" customWidth="1"/>
    <col min="5621" max="5621" width="4.7109375" customWidth="1"/>
    <col min="5622" max="5622" width="14.140625" customWidth="1"/>
    <col min="5623" max="5623" width="23.42578125" customWidth="1"/>
    <col min="5624" max="5624" width="17.28515625" customWidth="1"/>
    <col min="5625" max="5625" width="11.7109375" customWidth="1"/>
    <col min="5626" max="5626" width="8.7109375" customWidth="1"/>
    <col min="5627" max="5627" width="18.7109375" customWidth="1"/>
    <col min="5628" max="5628" width="13.85546875" customWidth="1"/>
    <col min="5629" max="5629" width="13.42578125" customWidth="1"/>
    <col min="5630" max="5630" width="15.140625" customWidth="1"/>
    <col min="5631" max="5631" width="40.7109375" customWidth="1"/>
    <col min="5632" max="5632" width="20.42578125" customWidth="1"/>
    <col min="5633" max="5633" width="17.85546875" customWidth="1"/>
    <col min="5634" max="5634" width="16.7109375" customWidth="1"/>
    <col min="5635" max="5635" width="13.7109375" customWidth="1"/>
    <col min="5636" max="5636" width="14.28515625" customWidth="1"/>
    <col min="5637" max="5637" width="12.7109375" customWidth="1"/>
    <col min="5638" max="5638" width="56.85546875" customWidth="1"/>
    <col min="5639" max="5640" width="0" hidden="1" customWidth="1"/>
    <col min="5877" max="5877" width="4.7109375" customWidth="1"/>
    <col min="5878" max="5878" width="14.140625" customWidth="1"/>
    <col min="5879" max="5879" width="23.42578125" customWidth="1"/>
    <col min="5880" max="5880" width="17.28515625" customWidth="1"/>
    <col min="5881" max="5881" width="11.7109375" customWidth="1"/>
    <col min="5882" max="5882" width="8.7109375" customWidth="1"/>
    <col min="5883" max="5883" width="18.7109375" customWidth="1"/>
    <col min="5884" max="5884" width="13.85546875" customWidth="1"/>
    <col min="5885" max="5885" width="13.42578125" customWidth="1"/>
    <col min="5886" max="5886" width="15.140625" customWidth="1"/>
    <col min="5887" max="5887" width="40.7109375" customWidth="1"/>
    <col min="5888" max="5888" width="20.42578125" customWidth="1"/>
    <col min="5889" max="5889" width="17.85546875" customWidth="1"/>
    <col min="5890" max="5890" width="16.7109375" customWidth="1"/>
    <col min="5891" max="5891" width="13.7109375" customWidth="1"/>
    <col min="5892" max="5892" width="14.28515625" customWidth="1"/>
    <col min="5893" max="5893" width="12.7109375" customWidth="1"/>
    <col min="5894" max="5894" width="56.85546875" customWidth="1"/>
    <col min="5895" max="5896" width="0" hidden="1" customWidth="1"/>
    <col min="6133" max="6133" width="4.7109375" customWidth="1"/>
    <col min="6134" max="6134" width="14.140625" customWidth="1"/>
    <col min="6135" max="6135" width="23.42578125" customWidth="1"/>
    <col min="6136" max="6136" width="17.28515625" customWidth="1"/>
    <col min="6137" max="6137" width="11.7109375" customWidth="1"/>
    <col min="6138" max="6138" width="8.7109375" customWidth="1"/>
    <col min="6139" max="6139" width="18.7109375" customWidth="1"/>
    <col min="6140" max="6140" width="13.85546875" customWidth="1"/>
    <col min="6141" max="6141" width="13.42578125" customWidth="1"/>
    <col min="6142" max="6142" width="15.140625" customWidth="1"/>
    <col min="6143" max="6143" width="40.7109375" customWidth="1"/>
    <col min="6144" max="6144" width="20.42578125" customWidth="1"/>
    <col min="6145" max="6145" width="17.85546875" customWidth="1"/>
    <col min="6146" max="6146" width="16.7109375" customWidth="1"/>
    <col min="6147" max="6147" width="13.7109375" customWidth="1"/>
    <col min="6148" max="6148" width="14.28515625" customWidth="1"/>
    <col min="6149" max="6149" width="12.7109375" customWidth="1"/>
    <col min="6150" max="6150" width="56.85546875" customWidth="1"/>
    <col min="6151" max="6152" width="0" hidden="1" customWidth="1"/>
    <col min="6389" max="6389" width="4.7109375" customWidth="1"/>
    <col min="6390" max="6390" width="14.140625" customWidth="1"/>
    <col min="6391" max="6391" width="23.42578125" customWidth="1"/>
    <col min="6392" max="6392" width="17.28515625" customWidth="1"/>
    <col min="6393" max="6393" width="11.7109375" customWidth="1"/>
    <col min="6394" max="6394" width="8.7109375" customWidth="1"/>
    <col min="6395" max="6395" width="18.7109375" customWidth="1"/>
    <col min="6396" max="6396" width="13.85546875" customWidth="1"/>
    <col min="6397" max="6397" width="13.42578125" customWidth="1"/>
    <col min="6398" max="6398" width="15.140625" customWidth="1"/>
    <col min="6399" max="6399" width="40.7109375" customWidth="1"/>
    <col min="6400" max="6400" width="20.42578125" customWidth="1"/>
    <col min="6401" max="6401" width="17.85546875" customWidth="1"/>
    <col min="6402" max="6402" width="16.7109375" customWidth="1"/>
    <col min="6403" max="6403" width="13.7109375" customWidth="1"/>
    <col min="6404" max="6404" width="14.28515625" customWidth="1"/>
    <col min="6405" max="6405" width="12.7109375" customWidth="1"/>
    <col min="6406" max="6406" width="56.85546875" customWidth="1"/>
    <col min="6407" max="6408" width="0" hidden="1" customWidth="1"/>
    <col min="6645" max="6645" width="4.7109375" customWidth="1"/>
    <col min="6646" max="6646" width="14.140625" customWidth="1"/>
    <col min="6647" max="6647" width="23.42578125" customWidth="1"/>
    <col min="6648" max="6648" width="17.28515625" customWidth="1"/>
    <col min="6649" max="6649" width="11.7109375" customWidth="1"/>
    <col min="6650" max="6650" width="8.7109375" customWidth="1"/>
    <col min="6651" max="6651" width="18.7109375" customWidth="1"/>
    <col min="6652" max="6652" width="13.85546875" customWidth="1"/>
    <col min="6653" max="6653" width="13.42578125" customWidth="1"/>
    <col min="6654" max="6654" width="15.140625" customWidth="1"/>
    <col min="6655" max="6655" width="40.7109375" customWidth="1"/>
    <col min="6656" max="6656" width="20.42578125" customWidth="1"/>
    <col min="6657" max="6657" width="17.85546875" customWidth="1"/>
    <col min="6658" max="6658" width="16.7109375" customWidth="1"/>
    <col min="6659" max="6659" width="13.7109375" customWidth="1"/>
    <col min="6660" max="6660" width="14.28515625" customWidth="1"/>
    <col min="6661" max="6661" width="12.7109375" customWidth="1"/>
    <col min="6662" max="6662" width="56.85546875" customWidth="1"/>
    <col min="6663" max="6664" width="0" hidden="1" customWidth="1"/>
    <col min="6901" max="6901" width="4.7109375" customWidth="1"/>
    <col min="6902" max="6902" width="14.140625" customWidth="1"/>
    <col min="6903" max="6903" width="23.42578125" customWidth="1"/>
    <col min="6904" max="6904" width="17.28515625" customWidth="1"/>
    <col min="6905" max="6905" width="11.7109375" customWidth="1"/>
    <col min="6906" max="6906" width="8.7109375" customWidth="1"/>
    <col min="6907" max="6907" width="18.7109375" customWidth="1"/>
    <col min="6908" max="6908" width="13.85546875" customWidth="1"/>
    <col min="6909" max="6909" width="13.42578125" customWidth="1"/>
    <col min="6910" max="6910" width="15.140625" customWidth="1"/>
    <col min="6911" max="6911" width="40.7109375" customWidth="1"/>
    <col min="6912" max="6912" width="20.42578125" customWidth="1"/>
    <col min="6913" max="6913" width="17.85546875" customWidth="1"/>
    <col min="6914" max="6914" width="16.7109375" customWidth="1"/>
    <col min="6915" max="6915" width="13.7109375" customWidth="1"/>
    <col min="6916" max="6916" width="14.28515625" customWidth="1"/>
    <col min="6917" max="6917" width="12.7109375" customWidth="1"/>
    <col min="6918" max="6918" width="56.85546875" customWidth="1"/>
    <col min="6919" max="6920" width="0" hidden="1" customWidth="1"/>
    <col min="7157" max="7157" width="4.7109375" customWidth="1"/>
    <col min="7158" max="7158" width="14.140625" customWidth="1"/>
    <col min="7159" max="7159" width="23.42578125" customWidth="1"/>
    <col min="7160" max="7160" width="17.28515625" customWidth="1"/>
    <col min="7161" max="7161" width="11.7109375" customWidth="1"/>
    <col min="7162" max="7162" width="8.7109375" customWidth="1"/>
    <col min="7163" max="7163" width="18.7109375" customWidth="1"/>
    <col min="7164" max="7164" width="13.85546875" customWidth="1"/>
    <col min="7165" max="7165" width="13.42578125" customWidth="1"/>
    <col min="7166" max="7166" width="15.140625" customWidth="1"/>
    <col min="7167" max="7167" width="40.7109375" customWidth="1"/>
    <col min="7168" max="7168" width="20.42578125" customWidth="1"/>
    <col min="7169" max="7169" width="17.85546875" customWidth="1"/>
    <col min="7170" max="7170" width="16.7109375" customWidth="1"/>
    <col min="7171" max="7171" width="13.7109375" customWidth="1"/>
    <col min="7172" max="7172" width="14.28515625" customWidth="1"/>
    <col min="7173" max="7173" width="12.7109375" customWidth="1"/>
    <col min="7174" max="7174" width="56.85546875" customWidth="1"/>
    <col min="7175" max="7176" width="0" hidden="1" customWidth="1"/>
    <col min="7413" max="7413" width="4.7109375" customWidth="1"/>
    <col min="7414" max="7414" width="14.140625" customWidth="1"/>
    <col min="7415" max="7415" width="23.42578125" customWidth="1"/>
    <col min="7416" max="7416" width="17.28515625" customWidth="1"/>
    <col min="7417" max="7417" width="11.7109375" customWidth="1"/>
    <col min="7418" max="7418" width="8.7109375" customWidth="1"/>
    <col min="7419" max="7419" width="18.7109375" customWidth="1"/>
    <col min="7420" max="7420" width="13.85546875" customWidth="1"/>
    <col min="7421" max="7421" width="13.42578125" customWidth="1"/>
    <col min="7422" max="7422" width="15.140625" customWidth="1"/>
    <col min="7423" max="7423" width="40.7109375" customWidth="1"/>
    <col min="7424" max="7424" width="20.42578125" customWidth="1"/>
    <col min="7425" max="7425" width="17.85546875" customWidth="1"/>
    <col min="7426" max="7426" width="16.7109375" customWidth="1"/>
    <col min="7427" max="7427" width="13.7109375" customWidth="1"/>
    <col min="7428" max="7428" width="14.28515625" customWidth="1"/>
    <col min="7429" max="7429" width="12.7109375" customWidth="1"/>
    <col min="7430" max="7430" width="56.85546875" customWidth="1"/>
    <col min="7431" max="7432" width="0" hidden="1" customWidth="1"/>
    <col min="7669" max="7669" width="4.7109375" customWidth="1"/>
    <col min="7670" max="7670" width="14.140625" customWidth="1"/>
    <col min="7671" max="7671" width="23.42578125" customWidth="1"/>
    <col min="7672" max="7672" width="17.28515625" customWidth="1"/>
    <col min="7673" max="7673" width="11.7109375" customWidth="1"/>
    <col min="7674" max="7674" width="8.7109375" customWidth="1"/>
    <col min="7675" max="7675" width="18.7109375" customWidth="1"/>
    <col min="7676" max="7676" width="13.85546875" customWidth="1"/>
    <col min="7677" max="7677" width="13.42578125" customWidth="1"/>
    <col min="7678" max="7678" width="15.140625" customWidth="1"/>
    <col min="7679" max="7679" width="40.7109375" customWidth="1"/>
    <col min="7680" max="7680" width="20.42578125" customWidth="1"/>
    <col min="7681" max="7681" width="17.85546875" customWidth="1"/>
    <col min="7682" max="7682" width="16.7109375" customWidth="1"/>
    <col min="7683" max="7683" width="13.7109375" customWidth="1"/>
    <col min="7684" max="7684" width="14.28515625" customWidth="1"/>
    <col min="7685" max="7685" width="12.7109375" customWidth="1"/>
    <col min="7686" max="7686" width="56.85546875" customWidth="1"/>
    <col min="7687" max="7688" width="0" hidden="1" customWidth="1"/>
    <col min="7925" max="7925" width="4.7109375" customWidth="1"/>
    <col min="7926" max="7926" width="14.140625" customWidth="1"/>
    <col min="7927" max="7927" width="23.42578125" customWidth="1"/>
    <col min="7928" max="7928" width="17.28515625" customWidth="1"/>
    <col min="7929" max="7929" width="11.7109375" customWidth="1"/>
    <col min="7930" max="7930" width="8.7109375" customWidth="1"/>
    <col min="7931" max="7931" width="18.7109375" customWidth="1"/>
    <col min="7932" max="7932" width="13.85546875" customWidth="1"/>
    <col min="7933" max="7933" width="13.42578125" customWidth="1"/>
    <col min="7934" max="7934" width="15.140625" customWidth="1"/>
    <col min="7935" max="7935" width="40.7109375" customWidth="1"/>
    <col min="7936" max="7936" width="20.42578125" customWidth="1"/>
    <col min="7937" max="7937" width="17.85546875" customWidth="1"/>
    <col min="7938" max="7938" width="16.7109375" customWidth="1"/>
    <col min="7939" max="7939" width="13.7109375" customWidth="1"/>
    <col min="7940" max="7940" width="14.28515625" customWidth="1"/>
    <col min="7941" max="7941" width="12.7109375" customWidth="1"/>
    <col min="7942" max="7942" width="56.85546875" customWidth="1"/>
    <col min="7943" max="7944" width="0" hidden="1" customWidth="1"/>
    <col min="8181" max="8181" width="4.7109375" customWidth="1"/>
    <col min="8182" max="8182" width="14.140625" customWidth="1"/>
    <col min="8183" max="8183" width="23.42578125" customWidth="1"/>
    <col min="8184" max="8184" width="17.28515625" customWidth="1"/>
    <col min="8185" max="8185" width="11.7109375" customWidth="1"/>
    <col min="8186" max="8186" width="8.7109375" customWidth="1"/>
    <col min="8187" max="8187" width="18.7109375" customWidth="1"/>
    <col min="8188" max="8188" width="13.85546875" customWidth="1"/>
    <col min="8189" max="8189" width="13.42578125" customWidth="1"/>
    <col min="8190" max="8190" width="15.140625" customWidth="1"/>
    <col min="8191" max="8191" width="40.7109375" customWidth="1"/>
    <col min="8192" max="8192" width="20.42578125" customWidth="1"/>
    <col min="8193" max="8193" width="17.85546875" customWidth="1"/>
    <col min="8194" max="8194" width="16.7109375" customWidth="1"/>
    <col min="8195" max="8195" width="13.7109375" customWidth="1"/>
    <col min="8196" max="8196" width="14.28515625" customWidth="1"/>
    <col min="8197" max="8197" width="12.7109375" customWidth="1"/>
    <col min="8198" max="8198" width="56.85546875" customWidth="1"/>
    <col min="8199" max="8200" width="0" hidden="1" customWidth="1"/>
    <col min="8437" max="8437" width="4.7109375" customWidth="1"/>
    <col min="8438" max="8438" width="14.140625" customWidth="1"/>
    <col min="8439" max="8439" width="23.42578125" customWidth="1"/>
    <col min="8440" max="8440" width="17.28515625" customWidth="1"/>
    <col min="8441" max="8441" width="11.7109375" customWidth="1"/>
    <col min="8442" max="8442" width="8.7109375" customWidth="1"/>
    <col min="8443" max="8443" width="18.7109375" customWidth="1"/>
    <col min="8444" max="8444" width="13.85546875" customWidth="1"/>
    <col min="8445" max="8445" width="13.42578125" customWidth="1"/>
    <col min="8446" max="8446" width="15.140625" customWidth="1"/>
    <col min="8447" max="8447" width="40.7109375" customWidth="1"/>
    <col min="8448" max="8448" width="20.42578125" customWidth="1"/>
    <col min="8449" max="8449" width="17.85546875" customWidth="1"/>
    <col min="8450" max="8450" width="16.7109375" customWidth="1"/>
    <col min="8451" max="8451" width="13.7109375" customWidth="1"/>
    <col min="8452" max="8452" width="14.28515625" customWidth="1"/>
    <col min="8453" max="8453" width="12.7109375" customWidth="1"/>
    <col min="8454" max="8454" width="56.85546875" customWidth="1"/>
    <col min="8455" max="8456" width="0" hidden="1" customWidth="1"/>
    <col min="8693" max="8693" width="4.7109375" customWidth="1"/>
    <col min="8694" max="8694" width="14.140625" customWidth="1"/>
    <col min="8695" max="8695" width="23.42578125" customWidth="1"/>
    <col min="8696" max="8696" width="17.28515625" customWidth="1"/>
    <col min="8697" max="8697" width="11.7109375" customWidth="1"/>
    <col min="8698" max="8698" width="8.7109375" customWidth="1"/>
    <col min="8699" max="8699" width="18.7109375" customWidth="1"/>
    <col min="8700" max="8700" width="13.85546875" customWidth="1"/>
    <col min="8701" max="8701" width="13.42578125" customWidth="1"/>
    <col min="8702" max="8702" width="15.140625" customWidth="1"/>
    <col min="8703" max="8703" width="40.7109375" customWidth="1"/>
    <col min="8704" max="8704" width="20.42578125" customWidth="1"/>
    <col min="8705" max="8705" width="17.85546875" customWidth="1"/>
    <col min="8706" max="8706" width="16.7109375" customWidth="1"/>
    <col min="8707" max="8707" width="13.7109375" customWidth="1"/>
    <col min="8708" max="8708" width="14.28515625" customWidth="1"/>
    <col min="8709" max="8709" width="12.7109375" customWidth="1"/>
    <col min="8710" max="8710" width="56.85546875" customWidth="1"/>
    <col min="8711" max="8712" width="0" hidden="1" customWidth="1"/>
    <col min="8949" max="8949" width="4.7109375" customWidth="1"/>
    <col min="8950" max="8950" width="14.140625" customWidth="1"/>
    <col min="8951" max="8951" width="23.42578125" customWidth="1"/>
    <col min="8952" max="8952" width="17.28515625" customWidth="1"/>
    <col min="8953" max="8953" width="11.7109375" customWidth="1"/>
    <col min="8954" max="8954" width="8.7109375" customWidth="1"/>
    <col min="8955" max="8955" width="18.7109375" customWidth="1"/>
    <col min="8956" max="8956" width="13.85546875" customWidth="1"/>
    <col min="8957" max="8957" width="13.42578125" customWidth="1"/>
    <col min="8958" max="8958" width="15.140625" customWidth="1"/>
    <col min="8959" max="8959" width="40.7109375" customWidth="1"/>
    <col min="8960" max="8960" width="20.42578125" customWidth="1"/>
    <col min="8961" max="8961" width="17.85546875" customWidth="1"/>
    <col min="8962" max="8962" width="16.7109375" customWidth="1"/>
    <col min="8963" max="8963" width="13.7109375" customWidth="1"/>
    <col min="8964" max="8964" width="14.28515625" customWidth="1"/>
    <col min="8965" max="8965" width="12.7109375" customWidth="1"/>
    <col min="8966" max="8966" width="56.85546875" customWidth="1"/>
    <col min="8967" max="8968" width="0" hidden="1" customWidth="1"/>
    <col min="9205" max="9205" width="4.7109375" customWidth="1"/>
    <col min="9206" max="9206" width="14.140625" customWidth="1"/>
    <col min="9207" max="9207" width="23.42578125" customWidth="1"/>
    <col min="9208" max="9208" width="17.28515625" customWidth="1"/>
    <col min="9209" max="9209" width="11.7109375" customWidth="1"/>
    <col min="9210" max="9210" width="8.7109375" customWidth="1"/>
    <col min="9211" max="9211" width="18.7109375" customWidth="1"/>
    <col min="9212" max="9212" width="13.85546875" customWidth="1"/>
    <col min="9213" max="9213" width="13.42578125" customWidth="1"/>
    <col min="9214" max="9214" width="15.140625" customWidth="1"/>
    <col min="9215" max="9215" width="40.7109375" customWidth="1"/>
    <col min="9216" max="9216" width="20.42578125" customWidth="1"/>
    <col min="9217" max="9217" width="17.85546875" customWidth="1"/>
    <col min="9218" max="9218" width="16.7109375" customWidth="1"/>
    <col min="9219" max="9219" width="13.7109375" customWidth="1"/>
    <col min="9220" max="9220" width="14.28515625" customWidth="1"/>
    <col min="9221" max="9221" width="12.7109375" customWidth="1"/>
    <col min="9222" max="9222" width="56.85546875" customWidth="1"/>
    <col min="9223" max="9224" width="0" hidden="1" customWidth="1"/>
    <col min="9461" max="9461" width="4.7109375" customWidth="1"/>
    <col min="9462" max="9462" width="14.140625" customWidth="1"/>
    <col min="9463" max="9463" width="23.42578125" customWidth="1"/>
    <col min="9464" max="9464" width="17.28515625" customWidth="1"/>
    <col min="9465" max="9465" width="11.7109375" customWidth="1"/>
    <col min="9466" max="9466" width="8.7109375" customWidth="1"/>
    <col min="9467" max="9467" width="18.7109375" customWidth="1"/>
    <col min="9468" max="9468" width="13.85546875" customWidth="1"/>
    <col min="9469" max="9469" width="13.42578125" customWidth="1"/>
    <col min="9470" max="9470" width="15.140625" customWidth="1"/>
    <col min="9471" max="9471" width="40.7109375" customWidth="1"/>
    <col min="9472" max="9472" width="20.42578125" customWidth="1"/>
    <col min="9473" max="9473" width="17.85546875" customWidth="1"/>
    <col min="9474" max="9474" width="16.7109375" customWidth="1"/>
    <col min="9475" max="9475" width="13.7109375" customWidth="1"/>
    <col min="9476" max="9476" width="14.28515625" customWidth="1"/>
    <col min="9477" max="9477" width="12.7109375" customWidth="1"/>
    <col min="9478" max="9478" width="56.85546875" customWidth="1"/>
    <col min="9479" max="9480" width="0" hidden="1" customWidth="1"/>
    <col min="9717" max="9717" width="4.7109375" customWidth="1"/>
    <col min="9718" max="9718" width="14.140625" customWidth="1"/>
    <col min="9719" max="9719" width="23.42578125" customWidth="1"/>
    <col min="9720" max="9720" width="17.28515625" customWidth="1"/>
    <col min="9721" max="9721" width="11.7109375" customWidth="1"/>
    <col min="9722" max="9722" width="8.7109375" customWidth="1"/>
    <col min="9723" max="9723" width="18.7109375" customWidth="1"/>
    <col min="9724" max="9724" width="13.85546875" customWidth="1"/>
    <col min="9725" max="9725" width="13.42578125" customWidth="1"/>
    <col min="9726" max="9726" width="15.140625" customWidth="1"/>
    <col min="9727" max="9727" width="40.7109375" customWidth="1"/>
    <col min="9728" max="9728" width="20.42578125" customWidth="1"/>
    <col min="9729" max="9729" width="17.85546875" customWidth="1"/>
    <col min="9730" max="9730" width="16.7109375" customWidth="1"/>
    <col min="9731" max="9731" width="13.7109375" customWidth="1"/>
    <col min="9732" max="9732" width="14.28515625" customWidth="1"/>
    <col min="9733" max="9733" width="12.7109375" customWidth="1"/>
    <col min="9734" max="9734" width="56.85546875" customWidth="1"/>
    <col min="9735" max="9736" width="0" hidden="1" customWidth="1"/>
    <col min="9973" max="9973" width="4.7109375" customWidth="1"/>
    <col min="9974" max="9974" width="14.140625" customWidth="1"/>
    <col min="9975" max="9975" width="23.42578125" customWidth="1"/>
    <col min="9976" max="9976" width="17.28515625" customWidth="1"/>
    <col min="9977" max="9977" width="11.7109375" customWidth="1"/>
    <col min="9978" max="9978" width="8.7109375" customWidth="1"/>
    <col min="9979" max="9979" width="18.7109375" customWidth="1"/>
    <col min="9980" max="9980" width="13.85546875" customWidth="1"/>
    <col min="9981" max="9981" width="13.42578125" customWidth="1"/>
    <col min="9982" max="9982" width="15.140625" customWidth="1"/>
    <col min="9983" max="9983" width="40.7109375" customWidth="1"/>
    <col min="9984" max="9984" width="20.42578125" customWidth="1"/>
    <col min="9985" max="9985" width="17.85546875" customWidth="1"/>
    <col min="9986" max="9986" width="16.7109375" customWidth="1"/>
    <col min="9987" max="9987" width="13.7109375" customWidth="1"/>
    <col min="9988" max="9988" width="14.28515625" customWidth="1"/>
    <col min="9989" max="9989" width="12.7109375" customWidth="1"/>
    <col min="9990" max="9990" width="56.85546875" customWidth="1"/>
    <col min="9991" max="9992" width="0" hidden="1" customWidth="1"/>
    <col min="10229" max="10229" width="4.7109375" customWidth="1"/>
    <col min="10230" max="10230" width="14.140625" customWidth="1"/>
    <col min="10231" max="10231" width="23.42578125" customWidth="1"/>
    <col min="10232" max="10232" width="17.28515625" customWidth="1"/>
    <col min="10233" max="10233" width="11.7109375" customWidth="1"/>
    <col min="10234" max="10234" width="8.7109375" customWidth="1"/>
    <col min="10235" max="10235" width="18.7109375" customWidth="1"/>
    <col min="10236" max="10236" width="13.85546875" customWidth="1"/>
    <col min="10237" max="10237" width="13.42578125" customWidth="1"/>
    <col min="10238" max="10238" width="15.140625" customWidth="1"/>
    <col min="10239" max="10239" width="40.7109375" customWidth="1"/>
    <col min="10240" max="10240" width="20.42578125" customWidth="1"/>
    <col min="10241" max="10241" width="17.85546875" customWidth="1"/>
    <col min="10242" max="10242" width="16.7109375" customWidth="1"/>
    <col min="10243" max="10243" width="13.7109375" customWidth="1"/>
    <col min="10244" max="10244" width="14.28515625" customWidth="1"/>
    <col min="10245" max="10245" width="12.7109375" customWidth="1"/>
    <col min="10246" max="10246" width="56.85546875" customWidth="1"/>
    <col min="10247" max="10248" width="0" hidden="1" customWidth="1"/>
    <col min="10485" max="10485" width="4.7109375" customWidth="1"/>
    <col min="10486" max="10486" width="14.140625" customWidth="1"/>
    <col min="10487" max="10487" width="23.42578125" customWidth="1"/>
    <col min="10488" max="10488" width="17.28515625" customWidth="1"/>
    <col min="10489" max="10489" width="11.7109375" customWidth="1"/>
    <col min="10490" max="10490" width="8.7109375" customWidth="1"/>
    <col min="10491" max="10491" width="18.7109375" customWidth="1"/>
    <col min="10492" max="10492" width="13.85546875" customWidth="1"/>
    <col min="10493" max="10493" width="13.42578125" customWidth="1"/>
    <col min="10494" max="10494" width="15.140625" customWidth="1"/>
    <col min="10495" max="10495" width="40.7109375" customWidth="1"/>
    <col min="10496" max="10496" width="20.42578125" customWidth="1"/>
    <col min="10497" max="10497" width="17.85546875" customWidth="1"/>
    <col min="10498" max="10498" width="16.7109375" customWidth="1"/>
    <col min="10499" max="10499" width="13.7109375" customWidth="1"/>
    <col min="10500" max="10500" width="14.28515625" customWidth="1"/>
    <col min="10501" max="10501" width="12.7109375" customWidth="1"/>
    <col min="10502" max="10502" width="56.85546875" customWidth="1"/>
    <col min="10503" max="10504" width="0" hidden="1" customWidth="1"/>
    <col min="10741" max="10741" width="4.7109375" customWidth="1"/>
    <col min="10742" max="10742" width="14.140625" customWidth="1"/>
    <col min="10743" max="10743" width="23.42578125" customWidth="1"/>
    <col min="10744" max="10744" width="17.28515625" customWidth="1"/>
    <col min="10745" max="10745" width="11.7109375" customWidth="1"/>
    <col min="10746" max="10746" width="8.7109375" customWidth="1"/>
    <col min="10747" max="10747" width="18.7109375" customWidth="1"/>
    <col min="10748" max="10748" width="13.85546875" customWidth="1"/>
    <col min="10749" max="10749" width="13.42578125" customWidth="1"/>
    <col min="10750" max="10750" width="15.140625" customWidth="1"/>
    <col min="10751" max="10751" width="40.7109375" customWidth="1"/>
    <col min="10752" max="10752" width="20.42578125" customWidth="1"/>
    <col min="10753" max="10753" width="17.85546875" customWidth="1"/>
    <col min="10754" max="10754" width="16.7109375" customWidth="1"/>
    <col min="10755" max="10755" width="13.7109375" customWidth="1"/>
    <col min="10756" max="10756" width="14.28515625" customWidth="1"/>
    <col min="10757" max="10757" width="12.7109375" customWidth="1"/>
    <col min="10758" max="10758" width="56.85546875" customWidth="1"/>
    <col min="10759" max="10760" width="0" hidden="1" customWidth="1"/>
    <col min="10997" max="10997" width="4.7109375" customWidth="1"/>
    <col min="10998" max="10998" width="14.140625" customWidth="1"/>
    <col min="10999" max="10999" width="23.42578125" customWidth="1"/>
    <col min="11000" max="11000" width="17.28515625" customWidth="1"/>
    <col min="11001" max="11001" width="11.7109375" customWidth="1"/>
    <col min="11002" max="11002" width="8.7109375" customWidth="1"/>
    <col min="11003" max="11003" width="18.7109375" customWidth="1"/>
    <col min="11004" max="11004" width="13.85546875" customWidth="1"/>
    <col min="11005" max="11005" width="13.42578125" customWidth="1"/>
    <col min="11006" max="11006" width="15.140625" customWidth="1"/>
    <col min="11007" max="11007" width="40.7109375" customWidth="1"/>
    <col min="11008" max="11008" width="20.42578125" customWidth="1"/>
    <col min="11009" max="11009" width="17.85546875" customWidth="1"/>
    <col min="11010" max="11010" width="16.7109375" customWidth="1"/>
    <col min="11011" max="11011" width="13.7109375" customWidth="1"/>
    <col min="11012" max="11012" width="14.28515625" customWidth="1"/>
    <col min="11013" max="11013" width="12.7109375" customWidth="1"/>
    <col min="11014" max="11014" width="56.85546875" customWidth="1"/>
    <col min="11015" max="11016" width="0" hidden="1" customWidth="1"/>
    <col min="11253" max="11253" width="4.7109375" customWidth="1"/>
    <col min="11254" max="11254" width="14.140625" customWidth="1"/>
    <col min="11255" max="11255" width="23.42578125" customWidth="1"/>
    <col min="11256" max="11256" width="17.28515625" customWidth="1"/>
    <col min="11257" max="11257" width="11.7109375" customWidth="1"/>
    <col min="11258" max="11258" width="8.7109375" customWidth="1"/>
    <col min="11259" max="11259" width="18.7109375" customWidth="1"/>
    <col min="11260" max="11260" width="13.85546875" customWidth="1"/>
    <col min="11261" max="11261" width="13.42578125" customWidth="1"/>
    <col min="11262" max="11262" width="15.140625" customWidth="1"/>
    <col min="11263" max="11263" width="40.7109375" customWidth="1"/>
    <col min="11264" max="11264" width="20.42578125" customWidth="1"/>
    <col min="11265" max="11265" width="17.85546875" customWidth="1"/>
    <col min="11266" max="11266" width="16.7109375" customWidth="1"/>
    <col min="11267" max="11267" width="13.7109375" customWidth="1"/>
    <col min="11268" max="11268" width="14.28515625" customWidth="1"/>
    <col min="11269" max="11269" width="12.7109375" customWidth="1"/>
    <col min="11270" max="11270" width="56.85546875" customWidth="1"/>
    <col min="11271" max="11272" width="0" hidden="1" customWidth="1"/>
    <col min="11509" max="11509" width="4.7109375" customWidth="1"/>
    <col min="11510" max="11510" width="14.140625" customWidth="1"/>
    <col min="11511" max="11511" width="23.42578125" customWidth="1"/>
    <col min="11512" max="11512" width="17.28515625" customWidth="1"/>
    <col min="11513" max="11513" width="11.7109375" customWidth="1"/>
    <col min="11514" max="11514" width="8.7109375" customWidth="1"/>
    <col min="11515" max="11515" width="18.7109375" customWidth="1"/>
    <col min="11516" max="11516" width="13.85546875" customWidth="1"/>
    <col min="11517" max="11517" width="13.42578125" customWidth="1"/>
    <col min="11518" max="11518" width="15.140625" customWidth="1"/>
    <col min="11519" max="11519" width="40.7109375" customWidth="1"/>
    <col min="11520" max="11520" width="20.42578125" customWidth="1"/>
    <col min="11521" max="11521" width="17.85546875" customWidth="1"/>
    <col min="11522" max="11522" width="16.7109375" customWidth="1"/>
    <col min="11523" max="11523" width="13.7109375" customWidth="1"/>
    <col min="11524" max="11524" width="14.28515625" customWidth="1"/>
    <col min="11525" max="11525" width="12.7109375" customWidth="1"/>
    <col min="11526" max="11526" width="56.85546875" customWidth="1"/>
    <col min="11527" max="11528" width="0" hidden="1" customWidth="1"/>
    <col min="11765" max="11765" width="4.7109375" customWidth="1"/>
    <col min="11766" max="11766" width="14.140625" customWidth="1"/>
    <col min="11767" max="11767" width="23.42578125" customWidth="1"/>
    <col min="11768" max="11768" width="17.28515625" customWidth="1"/>
    <col min="11769" max="11769" width="11.7109375" customWidth="1"/>
    <col min="11770" max="11770" width="8.7109375" customWidth="1"/>
    <col min="11771" max="11771" width="18.7109375" customWidth="1"/>
    <col min="11772" max="11772" width="13.85546875" customWidth="1"/>
    <col min="11773" max="11773" width="13.42578125" customWidth="1"/>
    <col min="11774" max="11774" width="15.140625" customWidth="1"/>
    <col min="11775" max="11775" width="40.7109375" customWidth="1"/>
    <col min="11776" max="11776" width="20.42578125" customWidth="1"/>
    <col min="11777" max="11777" width="17.85546875" customWidth="1"/>
    <col min="11778" max="11778" width="16.7109375" customWidth="1"/>
    <col min="11779" max="11779" width="13.7109375" customWidth="1"/>
    <col min="11780" max="11780" width="14.28515625" customWidth="1"/>
    <col min="11781" max="11781" width="12.7109375" customWidth="1"/>
    <col min="11782" max="11782" width="56.85546875" customWidth="1"/>
    <col min="11783" max="11784" width="0" hidden="1" customWidth="1"/>
    <col min="12021" max="12021" width="4.7109375" customWidth="1"/>
    <col min="12022" max="12022" width="14.140625" customWidth="1"/>
    <col min="12023" max="12023" width="23.42578125" customWidth="1"/>
    <col min="12024" max="12024" width="17.28515625" customWidth="1"/>
    <col min="12025" max="12025" width="11.7109375" customWidth="1"/>
    <col min="12026" max="12026" width="8.7109375" customWidth="1"/>
    <col min="12027" max="12027" width="18.7109375" customWidth="1"/>
    <col min="12028" max="12028" width="13.85546875" customWidth="1"/>
    <col min="12029" max="12029" width="13.42578125" customWidth="1"/>
    <col min="12030" max="12030" width="15.140625" customWidth="1"/>
    <col min="12031" max="12031" width="40.7109375" customWidth="1"/>
    <col min="12032" max="12032" width="20.42578125" customWidth="1"/>
    <col min="12033" max="12033" width="17.85546875" customWidth="1"/>
    <col min="12034" max="12034" width="16.7109375" customWidth="1"/>
    <col min="12035" max="12035" width="13.7109375" customWidth="1"/>
    <col min="12036" max="12036" width="14.28515625" customWidth="1"/>
    <col min="12037" max="12037" width="12.7109375" customWidth="1"/>
    <col min="12038" max="12038" width="56.85546875" customWidth="1"/>
    <col min="12039" max="12040" width="0" hidden="1" customWidth="1"/>
    <col min="12277" max="12277" width="4.7109375" customWidth="1"/>
    <col min="12278" max="12278" width="14.140625" customWidth="1"/>
    <col min="12279" max="12279" width="23.42578125" customWidth="1"/>
    <col min="12280" max="12280" width="17.28515625" customWidth="1"/>
    <col min="12281" max="12281" width="11.7109375" customWidth="1"/>
    <col min="12282" max="12282" width="8.7109375" customWidth="1"/>
    <col min="12283" max="12283" width="18.7109375" customWidth="1"/>
    <col min="12284" max="12284" width="13.85546875" customWidth="1"/>
    <col min="12285" max="12285" width="13.42578125" customWidth="1"/>
    <col min="12286" max="12286" width="15.140625" customWidth="1"/>
    <col min="12287" max="12287" width="40.7109375" customWidth="1"/>
    <col min="12288" max="12288" width="20.42578125" customWidth="1"/>
    <col min="12289" max="12289" width="17.85546875" customWidth="1"/>
    <col min="12290" max="12290" width="16.7109375" customWidth="1"/>
    <col min="12291" max="12291" width="13.7109375" customWidth="1"/>
    <col min="12292" max="12292" width="14.28515625" customWidth="1"/>
    <col min="12293" max="12293" width="12.7109375" customWidth="1"/>
    <col min="12294" max="12294" width="56.85546875" customWidth="1"/>
    <col min="12295" max="12296" width="0" hidden="1" customWidth="1"/>
    <col min="12533" max="12533" width="4.7109375" customWidth="1"/>
    <col min="12534" max="12534" width="14.140625" customWidth="1"/>
    <col min="12535" max="12535" width="23.42578125" customWidth="1"/>
    <col min="12536" max="12536" width="17.28515625" customWidth="1"/>
    <col min="12537" max="12537" width="11.7109375" customWidth="1"/>
    <col min="12538" max="12538" width="8.7109375" customWidth="1"/>
    <col min="12539" max="12539" width="18.7109375" customWidth="1"/>
    <col min="12540" max="12540" width="13.85546875" customWidth="1"/>
    <col min="12541" max="12541" width="13.42578125" customWidth="1"/>
    <col min="12542" max="12542" width="15.140625" customWidth="1"/>
    <col min="12543" max="12543" width="40.7109375" customWidth="1"/>
    <col min="12544" max="12544" width="20.42578125" customWidth="1"/>
    <col min="12545" max="12545" width="17.85546875" customWidth="1"/>
    <col min="12546" max="12546" width="16.7109375" customWidth="1"/>
    <col min="12547" max="12547" width="13.7109375" customWidth="1"/>
    <col min="12548" max="12548" width="14.28515625" customWidth="1"/>
    <col min="12549" max="12549" width="12.7109375" customWidth="1"/>
    <col min="12550" max="12550" width="56.85546875" customWidth="1"/>
    <col min="12551" max="12552" width="0" hidden="1" customWidth="1"/>
    <col min="12789" max="12789" width="4.7109375" customWidth="1"/>
    <col min="12790" max="12790" width="14.140625" customWidth="1"/>
    <col min="12791" max="12791" width="23.42578125" customWidth="1"/>
    <col min="12792" max="12792" width="17.28515625" customWidth="1"/>
    <col min="12793" max="12793" width="11.7109375" customWidth="1"/>
    <col min="12794" max="12794" width="8.7109375" customWidth="1"/>
    <col min="12795" max="12795" width="18.7109375" customWidth="1"/>
    <col min="12796" max="12796" width="13.85546875" customWidth="1"/>
    <col min="12797" max="12797" width="13.42578125" customWidth="1"/>
    <col min="12798" max="12798" width="15.140625" customWidth="1"/>
    <col min="12799" max="12799" width="40.7109375" customWidth="1"/>
    <col min="12800" max="12800" width="20.42578125" customWidth="1"/>
    <col min="12801" max="12801" width="17.85546875" customWidth="1"/>
    <col min="12802" max="12802" width="16.7109375" customWidth="1"/>
    <col min="12803" max="12803" width="13.7109375" customWidth="1"/>
    <col min="12804" max="12804" width="14.28515625" customWidth="1"/>
    <col min="12805" max="12805" width="12.7109375" customWidth="1"/>
    <col min="12806" max="12806" width="56.85546875" customWidth="1"/>
    <col min="12807" max="12808" width="0" hidden="1" customWidth="1"/>
    <col min="13045" max="13045" width="4.7109375" customWidth="1"/>
    <col min="13046" max="13046" width="14.140625" customWidth="1"/>
    <col min="13047" max="13047" width="23.42578125" customWidth="1"/>
    <col min="13048" max="13048" width="17.28515625" customWidth="1"/>
    <col min="13049" max="13049" width="11.7109375" customWidth="1"/>
    <col min="13050" max="13050" width="8.7109375" customWidth="1"/>
    <col min="13051" max="13051" width="18.7109375" customWidth="1"/>
    <col min="13052" max="13052" width="13.85546875" customWidth="1"/>
    <col min="13053" max="13053" width="13.42578125" customWidth="1"/>
    <col min="13054" max="13054" width="15.140625" customWidth="1"/>
    <col min="13055" max="13055" width="40.7109375" customWidth="1"/>
    <col min="13056" max="13056" width="20.42578125" customWidth="1"/>
    <col min="13057" max="13057" width="17.85546875" customWidth="1"/>
    <col min="13058" max="13058" width="16.7109375" customWidth="1"/>
    <col min="13059" max="13059" width="13.7109375" customWidth="1"/>
    <col min="13060" max="13060" width="14.28515625" customWidth="1"/>
    <col min="13061" max="13061" width="12.7109375" customWidth="1"/>
    <col min="13062" max="13062" width="56.85546875" customWidth="1"/>
    <col min="13063" max="13064" width="0" hidden="1" customWidth="1"/>
    <col min="13301" max="13301" width="4.7109375" customWidth="1"/>
    <col min="13302" max="13302" width="14.140625" customWidth="1"/>
    <col min="13303" max="13303" width="23.42578125" customWidth="1"/>
    <col min="13304" max="13304" width="17.28515625" customWidth="1"/>
    <col min="13305" max="13305" width="11.7109375" customWidth="1"/>
    <col min="13306" max="13306" width="8.7109375" customWidth="1"/>
    <col min="13307" max="13307" width="18.7109375" customWidth="1"/>
    <col min="13308" max="13308" width="13.85546875" customWidth="1"/>
    <col min="13309" max="13309" width="13.42578125" customWidth="1"/>
    <col min="13310" max="13310" width="15.140625" customWidth="1"/>
    <col min="13311" max="13311" width="40.7109375" customWidth="1"/>
    <col min="13312" max="13312" width="20.42578125" customWidth="1"/>
    <col min="13313" max="13313" width="17.85546875" customWidth="1"/>
    <col min="13314" max="13314" width="16.7109375" customWidth="1"/>
    <col min="13315" max="13315" width="13.7109375" customWidth="1"/>
    <col min="13316" max="13316" width="14.28515625" customWidth="1"/>
    <col min="13317" max="13317" width="12.7109375" customWidth="1"/>
    <col min="13318" max="13318" width="56.85546875" customWidth="1"/>
    <col min="13319" max="13320" width="0" hidden="1" customWidth="1"/>
    <col min="13557" max="13557" width="4.7109375" customWidth="1"/>
    <col min="13558" max="13558" width="14.140625" customWidth="1"/>
    <col min="13559" max="13559" width="23.42578125" customWidth="1"/>
    <col min="13560" max="13560" width="17.28515625" customWidth="1"/>
    <col min="13561" max="13561" width="11.7109375" customWidth="1"/>
    <col min="13562" max="13562" width="8.7109375" customWidth="1"/>
    <col min="13563" max="13563" width="18.7109375" customWidth="1"/>
    <col min="13564" max="13564" width="13.85546875" customWidth="1"/>
    <col min="13565" max="13565" width="13.42578125" customWidth="1"/>
    <col min="13566" max="13566" width="15.140625" customWidth="1"/>
    <col min="13567" max="13567" width="40.7109375" customWidth="1"/>
    <col min="13568" max="13568" width="20.42578125" customWidth="1"/>
    <col min="13569" max="13569" width="17.85546875" customWidth="1"/>
    <col min="13570" max="13570" width="16.7109375" customWidth="1"/>
    <col min="13571" max="13571" width="13.7109375" customWidth="1"/>
    <col min="13572" max="13572" width="14.28515625" customWidth="1"/>
    <col min="13573" max="13573" width="12.7109375" customWidth="1"/>
    <col min="13574" max="13574" width="56.85546875" customWidth="1"/>
    <col min="13575" max="13576" width="0" hidden="1" customWidth="1"/>
    <col min="13813" max="13813" width="4.7109375" customWidth="1"/>
    <col min="13814" max="13814" width="14.140625" customWidth="1"/>
    <col min="13815" max="13815" width="23.42578125" customWidth="1"/>
    <col min="13816" max="13816" width="17.28515625" customWidth="1"/>
    <col min="13817" max="13817" width="11.7109375" customWidth="1"/>
    <col min="13818" max="13818" width="8.7109375" customWidth="1"/>
    <col min="13819" max="13819" width="18.7109375" customWidth="1"/>
    <col min="13820" max="13820" width="13.85546875" customWidth="1"/>
    <col min="13821" max="13821" width="13.42578125" customWidth="1"/>
    <col min="13822" max="13822" width="15.140625" customWidth="1"/>
    <col min="13823" max="13823" width="40.7109375" customWidth="1"/>
    <col min="13824" max="13824" width="20.42578125" customWidth="1"/>
    <col min="13825" max="13825" width="17.85546875" customWidth="1"/>
    <col min="13826" max="13826" width="16.7109375" customWidth="1"/>
    <col min="13827" max="13827" width="13.7109375" customWidth="1"/>
    <col min="13828" max="13828" width="14.28515625" customWidth="1"/>
    <col min="13829" max="13829" width="12.7109375" customWidth="1"/>
    <col min="13830" max="13830" width="56.85546875" customWidth="1"/>
    <col min="13831" max="13832" width="0" hidden="1" customWidth="1"/>
    <col min="14069" max="14069" width="4.7109375" customWidth="1"/>
    <col min="14070" max="14070" width="14.140625" customWidth="1"/>
    <col min="14071" max="14071" width="23.42578125" customWidth="1"/>
    <col min="14072" max="14072" width="17.28515625" customWidth="1"/>
    <col min="14073" max="14073" width="11.7109375" customWidth="1"/>
    <col min="14074" max="14074" width="8.7109375" customWidth="1"/>
    <col min="14075" max="14075" width="18.7109375" customWidth="1"/>
    <col min="14076" max="14076" width="13.85546875" customWidth="1"/>
    <col min="14077" max="14077" width="13.42578125" customWidth="1"/>
    <col min="14078" max="14078" width="15.140625" customWidth="1"/>
    <col min="14079" max="14079" width="40.7109375" customWidth="1"/>
    <col min="14080" max="14080" width="20.42578125" customWidth="1"/>
    <col min="14081" max="14081" width="17.85546875" customWidth="1"/>
    <col min="14082" max="14082" width="16.7109375" customWidth="1"/>
    <col min="14083" max="14083" width="13.7109375" customWidth="1"/>
    <col min="14084" max="14084" width="14.28515625" customWidth="1"/>
    <col min="14085" max="14085" width="12.7109375" customWidth="1"/>
    <col min="14086" max="14086" width="56.85546875" customWidth="1"/>
    <col min="14087" max="14088" width="0" hidden="1" customWidth="1"/>
    <col min="14325" max="14325" width="4.7109375" customWidth="1"/>
    <col min="14326" max="14326" width="14.140625" customWidth="1"/>
    <col min="14327" max="14327" width="23.42578125" customWidth="1"/>
    <col min="14328" max="14328" width="17.28515625" customWidth="1"/>
    <col min="14329" max="14329" width="11.7109375" customWidth="1"/>
    <col min="14330" max="14330" width="8.7109375" customWidth="1"/>
    <col min="14331" max="14331" width="18.7109375" customWidth="1"/>
    <col min="14332" max="14332" width="13.85546875" customWidth="1"/>
    <col min="14333" max="14333" width="13.42578125" customWidth="1"/>
    <col min="14334" max="14334" width="15.140625" customWidth="1"/>
    <col min="14335" max="14335" width="40.7109375" customWidth="1"/>
    <col min="14336" max="14336" width="20.42578125" customWidth="1"/>
    <col min="14337" max="14337" width="17.85546875" customWidth="1"/>
    <col min="14338" max="14338" width="16.7109375" customWidth="1"/>
    <col min="14339" max="14339" width="13.7109375" customWidth="1"/>
    <col min="14340" max="14340" width="14.28515625" customWidth="1"/>
    <col min="14341" max="14341" width="12.7109375" customWidth="1"/>
    <col min="14342" max="14342" width="56.85546875" customWidth="1"/>
    <col min="14343" max="14344" width="0" hidden="1" customWidth="1"/>
    <col min="14581" max="14581" width="4.7109375" customWidth="1"/>
    <col min="14582" max="14582" width="14.140625" customWidth="1"/>
    <col min="14583" max="14583" width="23.42578125" customWidth="1"/>
    <col min="14584" max="14584" width="17.28515625" customWidth="1"/>
    <col min="14585" max="14585" width="11.7109375" customWidth="1"/>
    <col min="14586" max="14586" width="8.7109375" customWidth="1"/>
    <col min="14587" max="14587" width="18.7109375" customWidth="1"/>
    <col min="14588" max="14588" width="13.85546875" customWidth="1"/>
    <col min="14589" max="14589" width="13.42578125" customWidth="1"/>
    <col min="14590" max="14590" width="15.140625" customWidth="1"/>
    <col min="14591" max="14591" width="40.7109375" customWidth="1"/>
    <col min="14592" max="14592" width="20.42578125" customWidth="1"/>
    <col min="14593" max="14593" width="17.85546875" customWidth="1"/>
    <col min="14594" max="14594" width="16.7109375" customWidth="1"/>
    <col min="14595" max="14595" width="13.7109375" customWidth="1"/>
    <col min="14596" max="14596" width="14.28515625" customWidth="1"/>
    <col min="14597" max="14597" width="12.7109375" customWidth="1"/>
    <col min="14598" max="14598" width="56.85546875" customWidth="1"/>
    <col min="14599" max="14600" width="0" hidden="1" customWidth="1"/>
    <col min="14837" max="14837" width="4.7109375" customWidth="1"/>
    <col min="14838" max="14838" width="14.140625" customWidth="1"/>
    <col min="14839" max="14839" width="23.42578125" customWidth="1"/>
    <col min="14840" max="14840" width="17.28515625" customWidth="1"/>
    <col min="14841" max="14841" width="11.7109375" customWidth="1"/>
    <col min="14842" max="14842" width="8.7109375" customWidth="1"/>
    <col min="14843" max="14843" width="18.7109375" customWidth="1"/>
    <col min="14844" max="14844" width="13.85546875" customWidth="1"/>
    <col min="14845" max="14845" width="13.42578125" customWidth="1"/>
    <col min="14846" max="14846" width="15.140625" customWidth="1"/>
    <col min="14847" max="14847" width="40.7109375" customWidth="1"/>
    <col min="14848" max="14848" width="20.42578125" customWidth="1"/>
    <col min="14849" max="14849" width="17.85546875" customWidth="1"/>
    <col min="14850" max="14850" width="16.7109375" customWidth="1"/>
    <col min="14851" max="14851" width="13.7109375" customWidth="1"/>
    <col min="14852" max="14852" width="14.28515625" customWidth="1"/>
    <col min="14853" max="14853" width="12.7109375" customWidth="1"/>
    <col min="14854" max="14854" width="56.85546875" customWidth="1"/>
    <col min="14855" max="14856" width="0" hidden="1" customWidth="1"/>
    <col min="15093" max="15093" width="4.7109375" customWidth="1"/>
    <col min="15094" max="15094" width="14.140625" customWidth="1"/>
    <col min="15095" max="15095" width="23.42578125" customWidth="1"/>
    <col min="15096" max="15096" width="17.28515625" customWidth="1"/>
    <col min="15097" max="15097" width="11.7109375" customWidth="1"/>
    <col min="15098" max="15098" width="8.7109375" customWidth="1"/>
    <col min="15099" max="15099" width="18.7109375" customWidth="1"/>
    <col min="15100" max="15100" width="13.85546875" customWidth="1"/>
    <col min="15101" max="15101" width="13.42578125" customWidth="1"/>
    <col min="15102" max="15102" width="15.140625" customWidth="1"/>
    <col min="15103" max="15103" width="40.7109375" customWidth="1"/>
    <col min="15104" max="15104" width="20.42578125" customWidth="1"/>
    <col min="15105" max="15105" width="17.85546875" customWidth="1"/>
    <col min="15106" max="15106" width="16.7109375" customWidth="1"/>
    <col min="15107" max="15107" width="13.7109375" customWidth="1"/>
    <col min="15108" max="15108" width="14.28515625" customWidth="1"/>
    <col min="15109" max="15109" width="12.7109375" customWidth="1"/>
    <col min="15110" max="15110" width="56.85546875" customWidth="1"/>
    <col min="15111" max="15112" width="0" hidden="1" customWidth="1"/>
    <col min="15349" max="15349" width="4.7109375" customWidth="1"/>
    <col min="15350" max="15350" width="14.140625" customWidth="1"/>
    <col min="15351" max="15351" width="23.42578125" customWidth="1"/>
    <col min="15352" max="15352" width="17.28515625" customWidth="1"/>
    <col min="15353" max="15353" width="11.7109375" customWidth="1"/>
    <col min="15354" max="15354" width="8.7109375" customWidth="1"/>
    <col min="15355" max="15355" width="18.7109375" customWidth="1"/>
    <col min="15356" max="15356" width="13.85546875" customWidth="1"/>
    <col min="15357" max="15357" width="13.42578125" customWidth="1"/>
    <col min="15358" max="15358" width="15.140625" customWidth="1"/>
    <col min="15359" max="15359" width="40.7109375" customWidth="1"/>
    <col min="15360" max="15360" width="20.42578125" customWidth="1"/>
    <col min="15361" max="15361" width="17.85546875" customWidth="1"/>
    <col min="15362" max="15362" width="16.7109375" customWidth="1"/>
    <col min="15363" max="15363" width="13.7109375" customWidth="1"/>
    <col min="15364" max="15364" width="14.28515625" customWidth="1"/>
    <col min="15365" max="15365" width="12.7109375" customWidth="1"/>
    <col min="15366" max="15366" width="56.85546875" customWidth="1"/>
    <col min="15367" max="15368" width="0" hidden="1" customWidth="1"/>
    <col min="15605" max="15605" width="4.7109375" customWidth="1"/>
    <col min="15606" max="15606" width="14.140625" customWidth="1"/>
    <col min="15607" max="15607" width="23.42578125" customWidth="1"/>
    <col min="15608" max="15608" width="17.28515625" customWidth="1"/>
    <col min="15609" max="15609" width="11.7109375" customWidth="1"/>
    <col min="15610" max="15610" width="8.7109375" customWidth="1"/>
    <col min="15611" max="15611" width="18.7109375" customWidth="1"/>
    <col min="15612" max="15612" width="13.85546875" customWidth="1"/>
    <col min="15613" max="15613" width="13.42578125" customWidth="1"/>
    <col min="15614" max="15614" width="15.140625" customWidth="1"/>
    <col min="15615" max="15615" width="40.7109375" customWidth="1"/>
    <col min="15616" max="15616" width="20.42578125" customWidth="1"/>
    <col min="15617" max="15617" width="17.85546875" customWidth="1"/>
    <col min="15618" max="15618" width="16.7109375" customWidth="1"/>
    <col min="15619" max="15619" width="13.7109375" customWidth="1"/>
    <col min="15620" max="15620" width="14.28515625" customWidth="1"/>
    <col min="15621" max="15621" width="12.7109375" customWidth="1"/>
    <col min="15622" max="15622" width="56.85546875" customWidth="1"/>
    <col min="15623" max="15624" width="0" hidden="1" customWidth="1"/>
    <col min="15861" max="15861" width="4.7109375" customWidth="1"/>
    <col min="15862" max="15862" width="14.140625" customWidth="1"/>
    <col min="15863" max="15863" width="23.42578125" customWidth="1"/>
    <col min="15864" max="15864" width="17.28515625" customWidth="1"/>
    <col min="15865" max="15865" width="11.7109375" customWidth="1"/>
    <col min="15866" max="15866" width="8.7109375" customWidth="1"/>
    <col min="15867" max="15867" width="18.7109375" customWidth="1"/>
    <col min="15868" max="15868" width="13.85546875" customWidth="1"/>
    <col min="15869" max="15869" width="13.42578125" customWidth="1"/>
    <col min="15870" max="15870" width="15.140625" customWidth="1"/>
    <col min="15871" max="15871" width="40.7109375" customWidth="1"/>
    <col min="15872" max="15872" width="20.42578125" customWidth="1"/>
    <col min="15873" max="15873" width="17.85546875" customWidth="1"/>
    <col min="15874" max="15874" width="16.7109375" customWidth="1"/>
    <col min="15875" max="15875" width="13.7109375" customWidth="1"/>
    <col min="15876" max="15876" width="14.28515625" customWidth="1"/>
    <col min="15877" max="15877" width="12.7109375" customWidth="1"/>
    <col min="15878" max="15878" width="56.85546875" customWidth="1"/>
    <col min="15879" max="15880" width="0" hidden="1" customWidth="1"/>
    <col min="16117" max="16117" width="4.7109375" customWidth="1"/>
    <col min="16118" max="16118" width="14.140625" customWidth="1"/>
    <col min="16119" max="16119" width="23.42578125" customWidth="1"/>
    <col min="16120" max="16120" width="17.28515625" customWidth="1"/>
    <col min="16121" max="16121" width="11.7109375" customWidth="1"/>
    <col min="16122" max="16122" width="8.7109375" customWidth="1"/>
    <col min="16123" max="16123" width="18.7109375" customWidth="1"/>
    <col min="16124" max="16124" width="13.85546875" customWidth="1"/>
    <col min="16125" max="16125" width="13.42578125" customWidth="1"/>
    <col min="16126" max="16126" width="15.140625" customWidth="1"/>
    <col min="16127" max="16127" width="40.7109375" customWidth="1"/>
    <col min="16128" max="16128" width="20.42578125" customWidth="1"/>
    <col min="16129" max="16129" width="17.85546875" customWidth="1"/>
    <col min="16130" max="16130" width="16.7109375" customWidth="1"/>
    <col min="16131" max="16131" width="13.7109375" customWidth="1"/>
    <col min="16132" max="16132" width="14.28515625" customWidth="1"/>
    <col min="16133" max="16133" width="12.7109375" customWidth="1"/>
    <col min="16134" max="16134" width="56.85546875" customWidth="1"/>
    <col min="16135" max="16136" width="0" hidden="1" customWidth="1"/>
  </cols>
  <sheetData>
    <row r="1" spans="1:77" ht="37.9" customHeight="1" x14ac:dyDescent="0.45">
      <c r="A1" s="368" t="s">
        <v>304</v>
      </c>
      <c r="C1" s="6"/>
      <c r="D1" s="6"/>
      <c r="E1" s="6"/>
      <c r="F1" s="6"/>
      <c r="G1" s="7"/>
      <c r="H1" s="8"/>
      <c r="I1" s="9"/>
      <c r="J1" s="9"/>
      <c r="K1" s="9"/>
      <c r="L1" s="9"/>
      <c r="M1" s="9"/>
      <c r="N1" s="9"/>
      <c r="O1" s="9"/>
      <c r="P1" s="9"/>
      <c r="Q1" s="9"/>
      <c r="R1" s="10"/>
    </row>
    <row r="2" spans="1:77" ht="15" customHeight="1" thickBot="1" x14ac:dyDescent="0.5">
      <c r="B2" s="5"/>
      <c r="C2" s="6"/>
      <c r="D2" s="6"/>
      <c r="E2" s="6"/>
      <c r="F2" s="6"/>
      <c r="G2" s="7"/>
      <c r="H2" s="8"/>
      <c r="I2" s="9"/>
      <c r="J2" s="9"/>
      <c r="K2" s="9"/>
      <c r="L2" s="9"/>
      <c r="M2" s="9"/>
      <c r="N2" s="9"/>
      <c r="O2" s="9"/>
      <c r="P2" s="9"/>
      <c r="Q2" s="9"/>
      <c r="R2" s="10"/>
    </row>
    <row r="3" spans="1:77" ht="32.25" customHeight="1" x14ac:dyDescent="0.25">
      <c r="A3" s="765" t="s">
        <v>34</v>
      </c>
      <c r="B3" s="759" t="s">
        <v>35</v>
      </c>
      <c r="C3" s="759" t="s">
        <v>29</v>
      </c>
      <c r="D3" s="759" t="s">
        <v>36</v>
      </c>
      <c r="E3" s="759" t="s">
        <v>37</v>
      </c>
      <c r="F3" s="767" t="s">
        <v>38</v>
      </c>
      <c r="G3" s="755" t="s">
        <v>10</v>
      </c>
      <c r="H3" s="757" t="s">
        <v>39</v>
      </c>
      <c r="I3" s="759" t="s">
        <v>40</v>
      </c>
      <c r="J3" s="759" t="s">
        <v>11</v>
      </c>
      <c r="K3" s="761" t="s">
        <v>17</v>
      </c>
      <c r="L3" s="763" t="s">
        <v>41</v>
      </c>
      <c r="M3" s="742" t="s">
        <v>42</v>
      </c>
      <c r="N3" s="743"/>
      <c r="O3" s="744"/>
      <c r="P3" s="745" t="s">
        <v>43</v>
      </c>
      <c r="Q3" s="747" t="s">
        <v>184</v>
      </c>
      <c r="R3" s="749" t="s">
        <v>44</v>
      </c>
    </row>
    <row r="4" spans="1:77" ht="164.25" customHeight="1" x14ac:dyDescent="0.25">
      <c r="A4" s="766"/>
      <c r="B4" s="760"/>
      <c r="C4" s="760"/>
      <c r="D4" s="537"/>
      <c r="E4" s="760"/>
      <c r="F4" s="768"/>
      <c r="G4" s="756"/>
      <c r="H4" s="758"/>
      <c r="I4" s="760"/>
      <c r="J4" s="760"/>
      <c r="K4" s="762"/>
      <c r="L4" s="764"/>
      <c r="M4" s="11" t="s">
        <v>45</v>
      </c>
      <c r="N4" s="12" t="s">
        <v>185</v>
      </c>
      <c r="O4" s="13" t="s">
        <v>46</v>
      </c>
      <c r="P4" s="746"/>
      <c r="Q4" s="748"/>
      <c r="R4" s="750"/>
    </row>
    <row r="5" spans="1:77" ht="34.5" customHeight="1" thickBot="1" x14ac:dyDescent="0.3">
      <c r="A5" s="14" t="s">
        <v>47</v>
      </c>
      <c r="B5" s="15" t="s">
        <v>48</v>
      </c>
      <c r="C5" s="15" t="s">
        <v>49</v>
      </c>
      <c r="D5" s="15" t="s">
        <v>50</v>
      </c>
      <c r="E5" s="15" t="s">
        <v>51</v>
      </c>
      <c r="F5" s="15" t="s">
        <v>52</v>
      </c>
      <c r="G5" s="15" t="s">
        <v>53</v>
      </c>
      <c r="H5" s="16" t="s">
        <v>54</v>
      </c>
      <c r="I5" s="15" t="s">
        <v>55</v>
      </c>
      <c r="J5" s="17" t="s">
        <v>56</v>
      </c>
      <c r="K5" s="17" t="s">
        <v>57</v>
      </c>
      <c r="L5" s="18" t="s">
        <v>58</v>
      </c>
      <c r="M5" s="19" t="s">
        <v>59</v>
      </c>
      <c r="N5" s="14" t="s">
        <v>60</v>
      </c>
      <c r="O5" s="20" t="s">
        <v>61</v>
      </c>
      <c r="P5" s="21" t="s">
        <v>62</v>
      </c>
      <c r="Q5" s="14" t="s">
        <v>188</v>
      </c>
      <c r="R5" s="252" t="s">
        <v>189</v>
      </c>
    </row>
    <row r="6" spans="1:77" ht="198" customHeight="1" x14ac:dyDescent="0.25">
      <c r="A6" s="751">
        <v>1</v>
      </c>
      <c r="B6" s="752" t="s">
        <v>19</v>
      </c>
      <c r="C6" s="740" t="s">
        <v>18</v>
      </c>
      <c r="D6" s="740" t="s">
        <v>63</v>
      </c>
      <c r="E6" s="753" t="s">
        <v>20</v>
      </c>
      <c r="F6" s="736" t="s">
        <v>64</v>
      </c>
      <c r="G6" s="739">
        <v>362375172.18000001</v>
      </c>
      <c r="H6" s="740" t="s">
        <v>19</v>
      </c>
      <c r="I6" s="740" t="s">
        <v>65</v>
      </c>
      <c r="J6" s="740" t="s">
        <v>66</v>
      </c>
      <c r="K6" s="741" t="s">
        <v>67</v>
      </c>
      <c r="L6" s="769">
        <v>101386743</v>
      </c>
      <c r="M6" s="769">
        <f>N6+O6</f>
        <v>1004341.5</v>
      </c>
      <c r="N6" s="22">
        <v>1004341.5</v>
      </c>
      <c r="O6" s="770">
        <v>0</v>
      </c>
      <c r="P6" s="734">
        <f>M6/L6</f>
        <v>9.9060436333377432E-3</v>
      </c>
      <c r="Q6" s="734">
        <f>M6/G6</f>
        <v>2.7715516324090788E-3</v>
      </c>
      <c r="R6" s="735" t="s">
        <v>370</v>
      </c>
      <c r="S6" s="23"/>
    </row>
    <row r="7" spans="1:77" ht="109.5" customHeight="1" x14ac:dyDescent="0.25">
      <c r="A7" s="710"/>
      <c r="B7" s="636"/>
      <c r="C7" s="569"/>
      <c r="D7" s="569"/>
      <c r="E7" s="754"/>
      <c r="F7" s="737"/>
      <c r="G7" s="733"/>
      <c r="H7" s="569"/>
      <c r="I7" s="569"/>
      <c r="J7" s="569"/>
      <c r="K7" s="642"/>
      <c r="L7" s="721"/>
      <c r="M7" s="721"/>
      <c r="N7" s="24" t="s">
        <v>68</v>
      </c>
      <c r="O7" s="771"/>
      <c r="P7" s="645"/>
      <c r="Q7" s="645"/>
      <c r="R7" s="727"/>
      <c r="S7" s="23"/>
    </row>
    <row r="8" spans="1:77" ht="218.25" customHeight="1" x14ac:dyDescent="0.25">
      <c r="A8" s="666"/>
      <c r="B8" s="699"/>
      <c r="C8" s="556"/>
      <c r="D8" s="556"/>
      <c r="E8" s="716"/>
      <c r="F8" s="738"/>
      <c r="G8" s="697"/>
      <c r="H8" s="556"/>
      <c r="I8" s="556"/>
      <c r="J8" s="556"/>
      <c r="K8" s="643"/>
      <c r="L8" s="722"/>
      <c r="M8" s="722"/>
      <c r="N8" s="25">
        <v>5641832.5</v>
      </c>
      <c r="O8" s="772"/>
      <c r="P8" s="646"/>
      <c r="Q8" s="645"/>
      <c r="R8" s="701"/>
      <c r="S8" s="23"/>
    </row>
    <row r="9" spans="1:77" ht="51" customHeight="1" x14ac:dyDescent="0.25">
      <c r="A9" s="665">
        <v>2</v>
      </c>
      <c r="B9" s="729" t="s">
        <v>19</v>
      </c>
      <c r="C9" s="729" t="s">
        <v>69</v>
      </c>
      <c r="D9" s="729" t="s">
        <v>63</v>
      </c>
      <c r="E9" s="729" t="s">
        <v>70</v>
      </c>
      <c r="F9" s="729" t="s">
        <v>64</v>
      </c>
      <c r="G9" s="728">
        <v>462724796.58999997</v>
      </c>
      <c r="H9" s="729" t="s">
        <v>19</v>
      </c>
      <c r="I9" s="729" t="s">
        <v>71</v>
      </c>
      <c r="J9" s="729" t="s">
        <v>66</v>
      </c>
      <c r="K9" s="730" t="s">
        <v>72</v>
      </c>
      <c r="L9" s="720">
        <v>13225052</v>
      </c>
      <c r="M9" s="720">
        <f>N9+O9</f>
        <v>96798.25</v>
      </c>
      <c r="N9" s="28">
        <v>96798.25</v>
      </c>
      <c r="O9" s="723">
        <v>0</v>
      </c>
      <c r="P9" s="644">
        <f>M9/L9</f>
        <v>7.3193095951531988E-3</v>
      </c>
      <c r="Q9" s="644">
        <f>M9/G9</f>
        <v>2.0919183651566583E-4</v>
      </c>
      <c r="R9" s="726" t="s">
        <v>371</v>
      </c>
      <c r="S9" s="23"/>
      <c r="T9" s="29"/>
      <c r="U9" s="29"/>
      <c r="V9" s="29"/>
      <c r="W9" s="29"/>
      <c r="X9" s="29"/>
      <c r="Y9" s="29"/>
      <c r="Z9" s="29"/>
      <c r="AA9" s="29"/>
      <c r="AB9" s="29"/>
      <c r="AC9" s="29"/>
      <c r="AD9" s="29"/>
      <c r="AE9" s="29"/>
      <c r="AF9" s="29"/>
      <c r="AG9" s="29"/>
      <c r="AH9" s="29"/>
      <c r="AI9" s="29"/>
      <c r="AJ9" s="29"/>
      <c r="AK9" s="29"/>
      <c r="AL9" s="29"/>
      <c r="AM9" s="29"/>
      <c r="AN9" s="29"/>
      <c r="AO9" s="29"/>
      <c r="AP9" s="29"/>
      <c r="AQ9" s="29"/>
      <c r="AR9" s="29"/>
      <c r="AS9" s="29"/>
      <c r="AT9" s="29"/>
      <c r="AU9" s="29"/>
      <c r="AV9" s="29"/>
      <c r="AW9" s="29"/>
      <c r="AX9" s="29"/>
      <c r="AY9" s="29"/>
      <c r="AZ9" s="29"/>
      <c r="BA9" s="29"/>
      <c r="BB9" s="29"/>
      <c r="BC9" s="29"/>
      <c r="BD9" s="29"/>
      <c r="BE9" s="29"/>
      <c r="BF9" s="29"/>
      <c r="BG9" s="29"/>
      <c r="BH9" s="29"/>
      <c r="BI9" s="29"/>
      <c r="BJ9" s="29"/>
      <c r="BK9" s="29"/>
      <c r="BL9" s="29"/>
      <c r="BM9" s="29"/>
      <c r="BN9" s="29"/>
      <c r="BO9" s="29"/>
      <c r="BP9" s="29"/>
      <c r="BQ9" s="29"/>
      <c r="BR9" s="29"/>
      <c r="BS9" s="29"/>
      <c r="BT9" s="29"/>
      <c r="BU9" s="29"/>
      <c r="BV9" s="29"/>
      <c r="BW9" s="29"/>
      <c r="BX9" s="29"/>
      <c r="BY9" s="29"/>
    </row>
    <row r="10" spans="1:77" ht="60" x14ac:dyDescent="0.25">
      <c r="A10" s="710"/>
      <c r="B10" s="729"/>
      <c r="C10" s="729"/>
      <c r="D10" s="729"/>
      <c r="E10" s="729"/>
      <c r="F10" s="729"/>
      <c r="G10" s="728"/>
      <c r="H10" s="729"/>
      <c r="I10" s="729"/>
      <c r="J10" s="729"/>
      <c r="K10" s="731"/>
      <c r="L10" s="721"/>
      <c r="M10" s="721"/>
      <c r="N10" s="30" t="s">
        <v>73</v>
      </c>
      <c r="O10" s="724"/>
      <c r="P10" s="645"/>
      <c r="Q10" s="645"/>
      <c r="R10" s="727"/>
      <c r="S10" s="23"/>
      <c r="T10" s="29"/>
      <c r="U10" s="29"/>
      <c r="V10" s="29"/>
      <c r="W10" s="29"/>
      <c r="X10" s="29"/>
      <c r="Y10" s="29"/>
      <c r="Z10" s="29"/>
      <c r="AA10" s="29"/>
      <c r="AB10" s="29"/>
      <c r="AC10" s="29"/>
      <c r="AD10" s="29"/>
      <c r="AE10" s="29"/>
      <c r="AF10" s="29"/>
      <c r="AG10" s="29"/>
      <c r="AH10" s="29"/>
      <c r="AI10" s="29"/>
      <c r="AJ10" s="29"/>
      <c r="AK10" s="29"/>
      <c r="AL10" s="29"/>
      <c r="AM10" s="29"/>
      <c r="AN10" s="29"/>
      <c r="AO10" s="29"/>
      <c r="AP10" s="29"/>
      <c r="AQ10" s="29"/>
      <c r="AR10" s="29"/>
      <c r="AS10" s="29"/>
      <c r="AT10" s="29"/>
      <c r="AU10" s="29"/>
      <c r="AV10" s="29"/>
      <c r="AW10" s="29"/>
      <c r="AX10" s="29"/>
      <c r="AY10" s="29"/>
      <c r="AZ10" s="29"/>
      <c r="BA10" s="29"/>
      <c r="BB10" s="29"/>
      <c r="BC10" s="29"/>
      <c r="BD10" s="29"/>
      <c r="BE10" s="29"/>
      <c r="BF10" s="29"/>
      <c r="BG10" s="29"/>
      <c r="BH10" s="29"/>
      <c r="BI10" s="29"/>
      <c r="BJ10" s="29"/>
      <c r="BK10" s="29"/>
      <c r="BL10" s="29"/>
      <c r="BM10" s="29"/>
      <c r="BN10" s="29"/>
      <c r="BO10" s="29"/>
      <c r="BP10" s="29"/>
      <c r="BQ10" s="29"/>
      <c r="BR10" s="29"/>
      <c r="BS10" s="29"/>
      <c r="BT10" s="29"/>
      <c r="BU10" s="29"/>
      <c r="BV10" s="29"/>
      <c r="BW10" s="29"/>
      <c r="BX10" s="29"/>
      <c r="BY10" s="29"/>
    </row>
    <row r="11" spans="1:77" ht="108.75" customHeight="1" x14ac:dyDescent="0.25">
      <c r="A11" s="666"/>
      <c r="B11" s="729"/>
      <c r="C11" s="729"/>
      <c r="D11" s="729"/>
      <c r="E11" s="729"/>
      <c r="F11" s="729"/>
      <c r="G11" s="728"/>
      <c r="H11" s="729"/>
      <c r="I11" s="729"/>
      <c r="J11" s="729"/>
      <c r="K11" s="732"/>
      <c r="L11" s="722"/>
      <c r="M11" s="722"/>
      <c r="N11" s="31">
        <v>290394.75</v>
      </c>
      <c r="O11" s="725"/>
      <c r="P11" s="646"/>
      <c r="Q11" s="646"/>
      <c r="R11" s="701"/>
      <c r="S11" s="23"/>
      <c r="T11" s="29"/>
      <c r="U11" s="29"/>
      <c r="V11" s="29"/>
      <c r="W11" s="29"/>
      <c r="X11" s="29"/>
      <c r="Y11" s="29"/>
      <c r="Z11" s="29"/>
      <c r="AA11" s="29"/>
      <c r="AB11" s="29"/>
      <c r="AC11" s="29"/>
      <c r="AD11" s="29"/>
      <c r="AE11" s="29"/>
      <c r="AF11" s="29"/>
      <c r="AG11" s="29"/>
      <c r="AH11" s="29"/>
      <c r="AI11" s="29"/>
      <c r="AJ11" s="29"/>
      <c r="AK11" s="29"/>
      <c r="AL11" s="29"/>
      <c r="AM11" s="29"/>
      <c r="AN11" s="29"/>
      <c r="AO11" s="29"/>
      <c r="AP11" s="29"/>
      <c r="AQ11" s="29"/>
      <c r="AR11" s="29"/>
      <c r="AS11" s="29"/>
      <c r="AT11" s="29"/>
      <c r="AU11" s="29"/>
      <c r="AV11" s="29"/>
      <c r="AW11" s="29"/>
      <c r="AX11" s="29"/>
      <c r="AY11" s="29"/>
      <c r="AZ11" s="29"/>
      <c r="BA11" s="29"/>
      <c r="BB11" s="29"/>
      <c r="BC11" s="29"/>
      <c r="BD11" s="29"/>
      <c r="BE11" s="29"/>
      <c r="BF11" s="29"/>
      <c r="BG11" s="29"/>
      <c r="BH11" s="29"/>
      <c r="BI11" s="29"/>
      <c r="BJ11" s="29"/>
      <c r="BK11" s="29"/>
      <c r="BL11" s="29"/>
      <c r="BM11" s="29"/>
      <c r="BN11" s="29"/>
      <c r="BO11" s="29"/>
      <c r="BP11" s="29"/>
      <c r="BQ11" s="29"/>
      <c r="BR11" s="29"/>
      <c r="BS11" s="29"/>
      <c r="BT11" s="29"/>
      <c r="BU11" s="29"/>
      <c r="BV11" s="29"/>
      <c r="BW11" s="29"/>
      <c r="BX11" s="29"/>
      <c r="BY11" s="29"/>
    </row>
    <row r="12" spans="1:77" ht="237" customHeight="1" x14ac:dyDescent="0.25">
      <c r="A12" s="676">
        <v>3</v>
      </c>
      <c r="B12" s="555" t="s">
        <v>21</v>
      </c>
      <c r="C12" s="555" t="s">
        <v>22</v>
      </c>
      <c r="D12" s="555" t="s">
        <v>74</v>
      </c>
      <c r="E12" s="555" t="s">
        <v>23</v>
      </c>
      <c r="F12" s="555" t="s">
        <v>64</v>
      </c>
      <c r="G12" s="696">
        <v>400418989.25999999</v>
      </c>
      <c r="H12" s="555" t="s">
        <v>75</v>
      </c>
      <c r="I12" s="555" t="s">
        <v>76</v>
      </c>
      <c r="J12" s="555" t="s">
        <v>66</v>
      </c>
      <c r="K12" s="606" t="s">
        <v>77</v>
      </c>
      <c r="L12" s="720">
        <v>178471075</v>
      </c>
      <c r="M12" s="720">
        <f>N12+O12</f>
        <v>11053466</v>
      </c>
      <c r="N12" s="32">
        <v>11053466</v>
      </c>
      <c r="O12" s="723">
        <v>0</v>
      </c>
      <c r="P12" s="644">
        <f>M12/L12</f>
        <v>6.1934215390365074E-2</v>
      </c>
      <c r="Q12" s="644">
        <f>(M12+M15+M16)/G12</f>
        <v>0.1545071279320076</v>
      </c>
      <c r="R12" s="693" t="s">
        <v>345</v>
      </c>
      <c r="S12" s="23"/>
      <c r="T12" s="29"/>
      <c r="U12" s="29"/>
      <c r="V12" s="29"/>
      <c r="W12" s="29"/>
      <c r="X12" s="29"/>
      <c r="Y12" s="29"/>
      <c r="Z12" s="29"/>
      <c r="AA12" s="29"/>
      <c r="AB12" s="29"/>
      <c r="AC12" s="29"/>
      <c r="AD12" s="29"/>
      <c r="AE12" s="29"/>
      <c r="AF12" s="29"/>
      <c r="AG12" s="29"/>
      <c r="AH12" s="29"/>
      <c r="AI12" s="29"/>
      <c r="AJ12" s="29"/>
      <c r="AK12" s="29"/>
      <c r="AL12" s="29"/>
      <c r="AM12" s="29"/>
      <c r="AN12" s="29"/>
      <c r="AO12" s="29"/>
      <c r="AP12" s="29"/>
      <c r="AQ12" s="29"/>
      <c r="AR12" s="29"/>
      <c r="AS12" s="29"/>
      <c r="AT12" s="29"/>
      <c r="AU12" s="29"/>
      <c r="AV12" s="29"/>
      <c r="AW12" s="29"/>
      <c r="AX12" s="29"/>
      <c r="AY12" s="29"/>
      <c r="AZ12" s="29"/>
      <c r="BA12" s="29"/>
      <c r="BB12" s="29"/>
      <c r="BC12" s="29"/>
      <c r="BD12" s="29"/>
      <c r="BE12" s="29"/>
      <c r="BF12" s="29"/>
      <c r="BG12" s="29"/>
      <c r="BH12" s="29"/>
      <c r="BI12" s="29"/>
      <c r="BJ12" s="29"/>
      <c r="BK12" s="29"/>
      <c r="BL12" s="29"/>
      <c r="BM12" s="29"/>
      <c r="BN12" s="29"/>
      <c r="BO12" s="29"/>
      <c r="BP12" s="29"/>
      <c r="BQ12" s="29"/>
      <c r="BR12" s="29"/>
      <c r="BS12" s="29"/>
      <c r="BT12" s="29"/>
      <c r="BU12" s="29"/>
      <c r="BV12" s="29"/>
      <c r="BW12" s="29"/>
      <c r="BX12" s="29"/>
      <c r="BY12" s="29"/>
    </row>
    <row r="13" spans="1:77" ht="176.25" customHeight="1" x14ac:dyDescent="0.25">
      <c r="A13" s="677"/>
      <c r="B13" s="569"/>
      <c r="C13" s="569"/>
      <c r="D13" s="569"/>
      <c r="E13" s="569"/>
      <c r="F13" s="569"/>
      <c r="G13" s="733"/>
      <c r="H13" s="569"/>
      <c r="I13" s="569"/>
      <c r="J13" s="569"/>
      <c r="K13" s="642"/>
      <c r="L13" s="721"/>
      <c r="M13" s="721"/>
      <c r="N13" s="33" t="s">
        <v>78</v>
      </c>
      <c r="O13" s="724"/>
      <c r="P13" s="645"/>
      <c r="Q13" s="645"/>
      <c r="R13" s="694"/>
      <c r="S13" s="23"/>
      <c r="T13" s="29"/>
      <c r="U13" s="29"/>
      <c r="V13" s="29"/>
      <c r="W13" s="29"/>
      <c r="X13" s="29"/>
      <c r="Y13" s="29"/>
      <c r="Z13" s="29"/>
      <c r="AA13" s="29"/>
      <c r="AB13" s="29"/>
      <c r="AC13" s="29"/>
      <c r="AD13" s="29"/>
      <c r="AE13" s="29"/>
      <c r="AF13" s="29"/>
      <c r="AG13" s="29"/>
      <c r="AH13" s="29"/>
      <c r="AI13" s="29"/>
      <c r="AJ13" s="29"/>
      <c r="AK13" s="29"/>
      <c r="AL13" s="29"/>
      <c r="AM13" s="29"/>
      <c r="AN13" s="29"/>
      <c r="AO13" s="29"/>
      <c r="AP13" s="29"/>
      <c r="AQ13" s="29"/>
      <c r="AR13" s="29"/>
      <c r="AS13" s="29"/>
      <c r="AT13" s="29"/>
      <c r="AU13" s="29"/>
      <c r="AV13" s="29"/>
      <c r="AW13" s="29"/>
      <c r="AX13" s="29"/>
      <c r="AY13" s="29"/>
      <c r="AZ13" s="29"/>
      <c r="BA13" s="29"/>
      <c r="BB13" s="29"/>
      <c r="BC13" s="29"/>
      <c r="BD13" s="29"/>
      <c r="BE13" s="29"/>
      <c r="BF13" s="29"/>
      <c r="BG13" s="29"/>
      <c r="BH13" s="29"/>
      <c r="BI13" s="29"/>
      <c r="BJ13" s="29"/>
      <c r="BK13" s="29"/>
      <c r="BL13" s="29"/>
      <c r="BM13" s="29"/>
      <c r="BN13" s="29"/>
      <c r="BO13" s="29"/>
      <c r="BP13" s="29"/>
      <c r="BQ13" s="29"/>
      <c r="BR13" s="29"/>
      <c r="BS13" s="29"/>
      <c r="BT13" s="29"/>
      <c r="BU13" s="29"/>
      <c r="BV13" s="29"/>
      <c r="BW13" s="29"/>
      <c r="BX13" s="29"/>
      <c r="BY13" s="29"/>
    </row>
    <row r="14" spans="1:77" ht="356.25" customHeight="1" x14ac:dyDescent="0.25">
      <c r="A14" s="677"/>
      <c r="B14" s="569"/>
      <c r="C14" s="569"/>
      <c r="D14" s="569"/>
      <c r="E14" s="569"/>
      <c r="F14" s="569"/>
      <c r="G14" s="733"/>
      <c r="H14" s="569"/>
      <c r="I14" s="569"/>
      <c r="J14" s="569"/>
      <c r="K14" s="643"/>
      <c r="L14" s="722"/>
      <c r="M14" s="722"/>
      <c r="N14" s="34">
        <v>33160392</v>
      </c>
      <c r="O14" s="725"/>
      <c r="P14" s="646"/>
      <c r="Q14" s="645"/>
      <c r="R14" s="694"/>
      <c r="S14" s="23"/>
      <c r="T14" s="29"/>
      <c r="U14" s="29"/>
      <c r="V14" s="29"/>
      <c r="W14" s="29"/>
      <c r="X14" s="29"/>
      <c r="Y14" s="29"/>
      <c r="Z14" s="29"/>
      <c r="AA14" s="29"/>
      <c r="AB14" s="29"/>
      <c r="AC14" s="29"/>
      <c r="AD14" s="29"/>
      <c r="AE14" s="29"/>
      <c r="AF14" s="29"/>
      <c r="AG14" s="29"/>
      <c r="AH14" s="29"/>
      <c r="AI14" s="29"/>
      <c r="AJ14" s="29"/>
      <c r="AK14" s="29"/>
      <c r="AL14" s="29"/>
      <c r="AM14" s="29"/>
      <c r="AN14" s="29"/>
      <c r="AO14" s="29"/>
      <c r="AP14" s="29"/>
      <c r="AQ14" s="29"/>
      <c r="AR14" s="29"/>
      <c r="AS14" s="29"/>
      <c r="AT14" s="29"/>
      <c r="AU14" s="29"/>
      <c r="AV14" s="29"/>
      <c r="AW14" s="29"/>
      <c r="AX14" s="29"/>
      <c r="AY14" s="29"/>
      <c r="AZ14" s="29"/>
      <c r="BA14" s="29"/>
      <c r="BB14" s="29"/>
      <c r="BC14" s="29"/>
      <c r="BD14" s="29"/>
      <c r="BE14" s="29"/>
      <c r="BF14" s="29"/>
      <c r="BG14" s="29"/>
      <c r="BH14" s="29"/>
      <c r="BI14" s="29"/>
      <c r="BJ14" s="29"/>
      <c r="BK14" s="29"/>
      <c r="BL14" s="29"/>
      <c r="BM14" s="29"/>
      <c r="BN14" s="29"/>
      <c r="BO14" s="29"/>
      <c r="BP14" s="29"/>
      <c r="BQ14" s="29"/>
      <c r="BR14" s="29"/>
      <c r="BS14" s="29"/>
      <c r="BT14" s="29"/>
      <c r="BU14" s="29"/>
      <c r="BV14" s="29"/>
      <c r="BW14" s="29"/>
      <c r="BX14" s="29"/>
      <c r="BY14" s="29"/>
    </row>
    <row r="15" spans="1:77" s="29" customFormat="1" ht="330" x14ac:dyDescent="0.25">
      <c r="A15" s="677"/>
      <c r="B15" s="569"/>
      <c r="C15" s="569"/>
      <c r="D15" s="569"/>
      <c r="E15" s="569"/>
      <c r="F15" s="569"/>
      <c r="G15" s="733"/>
      <c r="H15" s="569"/>
      <c r="I15" s="569"/>
      <c r="J15" s="133" t="s">
        <v>13</v>
      </c>
      <c r="K15" s="433" t="s">
        <v>338</v>
      </c>
      <c r="L15" s="302">
        <v>40518449.969999999</v>
      </c>
      <c r="M15" s="253">
        <f t="shared" ref="M15:M22" si="0">N15+O15</f>
        <v>39887710.969999999</v>
      </c>
      <c r="N15" s="35">
        <v>39887710.969999999</v>
      </c>
      <c r="O15" s="36">
        <v>0</v>
      </c>
      <c r="P15" s="137">
        <f t="shared" ref="P15:P21" si="1">M15/L15</f>
        <v>0.98443328902100147</v>
      </c>
      <c r="Q15" s="645"/>
      <c r="R15" s="1" t="s">
        <v>333</v>
      </c>
      <c r="S15" s="23"/>
    </row>
    <row r="16" spans="1:77" s="29" customFormat="1" ht="119.45" customHeight="1" x14ac:dyDescent="0.25">
      <c r="A16" s="677"/>
      <c r="B16" s="569"/>
      <c r="C16" s="569"/>
      <c r="D16" s="569"/>
      <c r="E16" s="569"/>
      <c r="F16" s="569"/>
      <c r="G16" s="733"/>
      <c r="H16" s="569"/>
      <c r="I16" s="569"/>
      <c r="J16" s="555" t="s">
        <v>66</v>
      </c>
      <c r="K16" s="606" t="s">
        <v>79</v>
      </c>
      <c r="L16" s="705">
        <v>10926411.029999999</v>
      </c>
      <c r="M16" s="541">
        <f>N16+N17+N18+O18</f>
        <v>10926411.030000001</v>
      </c>
      <c r="N16" s="37">
        <v>823671</v>
      </c>
      <c r="O16" s="254">
        <v>0</v>
      </c>
      <c r="P16" s="644">
        <f t="shared" si="1"/>
        <v>1.0000000000000002</v>
      </c>
      <c r="Q16" s="645"/>
      <c r="R16" s="693" t="s">
        <v>262</v>
      </c>
      <c r="S16" s="23"/>
    </row>
    <row r="17" spans="1:77" s="29" customFormat="1" ht="148.9" customHeight="1" x14ac:dyDescent="0.25">
      <c r="A17" s="677"/>
      <c r="B17" s="569"/>
      <c r="C17" s="569"/>
      <c r="D17" s="569"/>
      <c r="E17" s="569"/>
      <c r="F17" s="569"/>
      <c r="G17" s="733"/>
      <c r="H17" s="569"/>
      <c r="I17" s="569"/>
      <c r="J17" s="569"/>
      <c r="K17" s="642"/>
      <c r="L17" s="706"/>
      <c r="M17" s="708"/>
      <c r="N17" s="37">
        <v>5878388</v>
      </c>
      <c r="O17" s="255">
        <v>0</v>
      </c>
      <c r="P17" s="645"/>
      <c r="Q17" s="645"/>
      <c r="R17" s="694"/>
      <c r="S17" s="23"/>
    </row>
    <row r="18" spans="1:77" s="29" customFormat="1" ht="180.6" customHeight="1" x14ac:dyDescent="0.25">
      <c r="A18" s="678"/>
      <c r="B18" s="556"/>
      <c r="C18" s="556"/>
      <c r="D18" s="556"/>
      <c r="E18" s="556"/>
      <c r="F18" s="556"/>
      <c r="G18" s="697"/>
      <c r="H18" s="556"/>
      <c r="I18" s="556"/>
      <c r="J18" s="556"/>
      <c r="K18" s="643"/>
      <c r="L18" s="707"/>
      <c r="M18" s="542"/>
      <c r="N18" s="37">
        <v>0</v>
      </c>
      <c r="O18" s="255">
        <v>4224352.03</v>
      </c>
      <c r="P18" s="646"/>
      <c r="Q18" s="645"/>
      <c r="R18" s="709"/>
      <c r="S18" s="23"/>
    </row>
    <row r="19" spans="1:77" ht="308.25" customHeight="1" x14ac:dyDescent="0.25">
      <c r="A19" s="676">
        <v>4</v>
      </c>
      <c r="B19" s="555" t="s">
        <v>80</v>
      </c>
      <c r="C19" s="555" t="s">
        <v>81</v>
      </c>
      <c r="D19" s="555" t="s">
        <v>74</v>
      </c>
      <c r="E19" s="715" t="s">
        <v>82</v>
      </c>
      <c r="F19" s="681" t="s">
        <v>64</v>
      </c>
      <c r="G19" s="696">
        <v>433013258.18000001</v>
      </c>
      <c r="H19" s="702" t="s">
        <v>75</v>
      </c>
      <c r="I19" s="670" t="s">
        <v>83</v>
      </c>
      <c r="J19" s="157" t="s">
        <v>66</v>
      </c>
      <c r="K19" s="157" t="s">
        <v>84</v>
      </c>
      <c r="L19" s="38">
        <v>354887803</v>
      </c>
      <c r="M19" s="253">
        <f t="shared" si="0"/>
        <v>88721951</v>
      </c>
      <c r="N19" s="40">
        <v>88721951</v>
      </c>
      <c r="O19" s="256">
        <v>0</v>
      </c>
      <c r="P19" s="145">
        <f t="shared" si="1"/>
        <v>0.250000000704448</v>
      </c>
      <c r="Q19" s="644">
        <f>(M19+M20)/G19</f>
        <v>0.20558712537848972</v>
      </c>
      <c r="R19" s="434" t="s">
        <v>85</v>
      </c>
      <c r="S19" s="23"/>
      <c r="T19" s="29"/>
      <c r="U19" s="29"/>
      <c r="V19" s="29"/>
      <c r="W19" s="29"/>
      <c r="X19" s="29"/>
      <c r="Y19" s="29"/>
      <c r="Z19" s="29"/>
      <c r="AA19" s="29"/>
      <c r="AB19" s="29"/>
      <c r="AC19" s="29"/>
      <c r="AD19" s="29"/>
      <c r="AE19" s="29"/>
      <c r="AF19" s="29"/>
      <c r="AG19" s="29"/>
      <c r="AH19" s="29"/>
      <c r="AI19" s="29"/>
      <c r="AJ19" s="29"/>
      <c r="AK19" s="29"/>
      <c r="AL19" s="29"/>
      <c r="AM19" s="29"/>
      <c r="AN19" s="29"/>
      <c r="AO19" s="29"/>
      <c r="AP19" s="29"/>
      <c r="AQ19" s="29"/>
      <c r="AR19" s="29"/>
      <c r="AS19" s="29"/>
      <c r="AT19" s="29"/>
      <c r="AU19" s="29"/>
      <c r="AV19" s="29"/>
      <c r="AW19" s="29"/>
      <c r="AX19" s="29"/>
      <c r="AY19" s="29"/>
      <c r="AZ19" s="29"/>
      <c r="BA19" s="29"/>
      <c r="BB19" s="29"/>
      <c r="BC19" s="29"/>
      <c r="BD19" s="29"/>
      <c r="BE19" s="29"/>
      <c r="BF19" s="29"/>
      <c r="BG19" s="29"/>
      <c r="BH19" s="29"/>
      <c r="BI19" s="29"/>
      <c r="BJ19" s="29"/>
      <c r="BK19" s="29"/>
      <c r="BL19" s="29"/>
      <c r="BM19" s="29"/>
      <c r="BN19" s="29"/>
      <c r="BO19" s="29"/>
      <c r="BP19" s="29"/>
      <c r="BQ19" s="29"/>
      <c r="BR19" s="29"/>
      <c r="BS19" s="29"/>
      <c r="BT19" s="29"/>
      <c r="BU19" s="29"/>
      <c r="BV19" s="29"/>
      <c r="BW19" s="29"/>
      <c r="BX19" s="29"/>
      <c r="BY19" s="29"/>
    </row>
    <row r="20" spans="1:77" ht="390" x14ac:dyDescent="0.25">
      <c r="A20" s="678"/>
      <c r="B20" s="556"/>
      <c r="C20" s="556"/>
      <c r="D20" s="537"/>
      <c r="E20" s="716"/>
      <c r="F20" s="683"/>
      <c r="G20" s="697"/>
      <c r="H20" s="703"/>
      <c r="I20" s="704"/>
      <c r="J20" s="133" t="s">
        <v>16</v>
      </c>
      <c r="K20" s="157" t="s">
        <v>86</v>
      </c>
      <c r="L20" s="38">
        <v>300000</v>
      </c>
      <c r="M20" s="253">
        <f t="shared" si="0"/>
        <v>300000</v>
      </c>
      <c r="N20" s="41">
        <v>300000</v>
      </c>
      <c r="O20" s="256">
        <v>0</v>
      </c>
      <c r="P20" s="145">
        <f t="shared" si="1"/>
        <v>1</v>
      </c>
      <c r="Q20" s="646"/>
      <c r="R20" s="436" t="s">
        <v>341</v>
      </c>
      <c r="S20" s="23"/>
    </row>
    <row r="21" spans="1:77" ht="270" x14ac:dyDescent="0.25">
      <c r="A21" s="665">
        <v>5</v>
      </c>
      <c r="B21" s="711" t="s">
        <v>19</v>
      </c>
      <c r="C21" s="555" t="s">
        <v>87</v>
      </c>
      <c r="D21" s="555" t="s">
        <v>63</v>
      </c>
      <c r="E21" s="668" t="s">
        <v>88</v>
      </c>
      <c r="F21" s="681" t="s">
        <v>25</v>
      </c>
      <c r="G21" s="653">
        <v>383980487.01999998</v>
      </c>
      <c r="H21" s="685" t="s">
        <v>19</v>
      </c>
      <c r="I21" s="657" t="s">
        <v>89</v>
      </c>
      <c r="J21" s="157" t="s">
        <v>13</v>
      </c>
      <c r="K21" s="157" t="s">
        <v>90</v>
      </c>
      <c r="L21" s="38">
        <v>31074718.09</v>
      </c>
      <c r="M21" s="253">
        <f t="shared" si="0"/>
        <v>31074718.09</v>
      </c>
      <c r="N21" s="41">
        <v>31074718.09</v>
      </c>
      <c r="O21" s="256">
        <v>0</v>
      </c>
      <c r="P21" s="145">
        <f t="shared" si="1"/>
        <v>1</v>
      </c>
      <c r="Q21" s="644">
        <f>(M21+M22+M23+M24+M25)/G21</f>
        <v>8.2025185223434285E-2</v>
      </c>
      <c r="R21" s="1" t="s">
        <v>91</v>
      </c>
      <c r="S21" s="23"/>
    </row>
    <row r="22" spans="1:77" ht="90" x14ac:dyDescent="0.25">
      <c r="A22" s="710"/>
      <c r="B22" s="712"/>
      <c r="C22" s="569"/>
      <c r="D22" s="569"/>
      <c r="E22" s="714"/>
      <c r="F22" s="682"/>
      <c r="G22" s="684"/>
      <c r="H22" s="686"/>
      <c r="I22" s="717"/>
      <c r="J22" s="133" t="s">
        <v>66</v>
      </c>
      <c r="K22" s="157" t="s">
        <v>92</v>
      </c>
      <c r="L22" s="38">
        <v>24838.28</v>
      </c>
      <c r="M22" s="253">
        <f t="shared" si="0"/>
        <v>24838.28</v>
      </c>
      <c r="N22" s="27">
        <v>0</v>
      </c>
      <c r="O22" s="256">
        <v>24838.28</v>
      </c>
      <c r="P22" s="145"/>
      <c r="Q22" s="645"/>
      <c r="R22" s="257" t="s">
        <v>93</v>
      </c>
      <c r="S22" s="23"/>
    </row>
    <row r="23" spans="1:77" ht="103.5" customHeight="1" x14ac:dyDescent="0.25">
      <c r="A23" s="710"/>
      <c r="B23" s="712"/>
      <c r="C23" s="569"/>
      <c r="D23" s="549"/>
      <c r="E23" s="714"/>
      <c r="F23" s="682"/>
      <c r="G23" s="684"/>
      <c r="H23" s="686"/>
      <c r="I23" s="717"/>
      <c r="J23" s="133" t="s">
        <v>66</v>
      </c>
      <c r="K23" s="157" t="s">
        <v>94</v>
      </c>
      <c r="L23" s="38">
        <v>89232.79</v>
      </c>
      <c r="M23" s="253">
        <v>89233</v>
      </c>
      <c r="N23" s="718">
        <v>393223</v>
      </c>
      <c r="O23" s="256">
        <v>0</v>
      </c>
      <c r="P23" s="145">
        <f t="shared" ref="P23:P36" si="2">M23/L23</f>
        <v>1.0000023533949796</v>
      </c>
      <c r="Q23" s="645"/>
      <c r="R23" s="700" t="s">
        <v>95</v>
      </c>
      <c r="S23" s="23"/>
    </row>
    <row r="24" spans="1:77" ht="137.25" customHeight="1" x14ac:dyDescent="0.25">
      <c r="A24" s="710"/>
      <c r="B24" s="712"/>
      <c r="C24" s="569"/>
      <c r="D24" s="549"/>
      <c r="E24" s="714"/>
      <c r="F24" s="682"/>
      <c r="G24" s="684"/>
      <c r="H24" s="686"/>
      <c r="I24" s="717"/>
      <c r="J24" s="133" t="s">
        <v>66</v>
      </c>
      <c r="K24" s="157" t="s">
        <v>96</v>
      </c>
      <c r="L24" s="38">
        <v>303989.96000000002</v>
      </c>
      <c r="M24" s="253">
        <v>303990</v>
      </c>
      <c r="N24" s="719"/>
      <c r="O24" s="256">
        <v>0</v>
      </c>
      <c r="P24" s="145">
        <f t="shared" si="2"/>
        <v>1.0000001315832929</v>
      </c>
      <c r="Q24" s="645"/>
      <c r="R24" s="701"/>
      <c r="S24" s="23"/>
    </row>
    <row r="25" spans="1:77" ht="75" x14ac:dyDescent="0.25">
      <c r="A25" s="666"/>
      <c r="B25" s="713"/>
      <c r="C25" s="556"/>
      <c r="D25" s="537"/>
      <c r="E25" s="669"/>
      <c r="F25" s="683"/>
      <c r="G25" s="654"/>
      <c r="H25" s="687"/>
      <c r="I25" s="658"/>
      <c r="J25" s="133" t="s">
        <v>66</v>
      </c>
      <c r="K25" s="157" t="s">
        <v>97</v>
      </c>
      <c r="L25" s="38">
        <v>3291.2</v>
      </c>
      <c r="M25" s="253">
        <f t="shared" ref="M25:M31" si="3">N25+O25</f>
        <v>3291.2</v>
      </c>
      <c r="N25" s="27">
        <v>0</v>
      </c>
      <c r="O25" s="256">
        <v>3291.2</v>
      </c>
      <c r="P25" s="145">
        <f t="shared" si="2"/>
        <v>1</v>
      </c>
      <c r="Q25" s="646"/>
      <c r="R25" s="257" t="s">
        <v>98</v>
      </c>
      <c r="S25" s="23"/>
    </row>
    <row r="26" spans="1:77" ht="360" x14ac:dyDescent="0.25">
      <c r="A26" s="665">
        <v>6</v>
      </c>
      <c r="B26" s="698" t="s">
        <v>19</v>
      </c>
      <c r="C26" s="555" t="s">
        <v>31</v>
      </c>
      <c r="D26" s="555" t="s">
        <v>63</v>
      </c>
      <c r="E26" s="555" t="s">
        <v>32</v>
      </c>
      <c r="F26" s="555" t="s">
        <v>99</v>
      </c>
      <c r="G26" s="653">
        <v>77718036.650000006</v>
      </c>
      <c r="H26" s="555" t="s">
        <v>19</v>
      </c>
      <c r="I26" s="555" t="s">
        <v>89</v>
      </c>
      <c r="J26" s="151" t="s">
        <v>13</v>
      </c>
      <c r="K26" s="258" t="s">
        <v>100</v>
      </c>
      <c r="L26" s="259">
        <v>19504849.310000002</v>
      </c>
      <c r="M26" s="260">
        <f t="shared" si="3"/>
        <v>16163365.609999999</v>
      </c>
      <c r="N26" s="261">
        <v>16163365.609999999</v>
      </c>
      <c r="O26" s="262">
        <v>0</v>
      </c>
      <c r="P26" s="145">
        <f t="shared" si="2"/>
        <v>0.8286844647250442</v>
      </c>
      <c r="Q26" s="644">
        <f>(M26+M27)/G26</f>
        <v>0.20845888944622482</v>
      </c>
      <c r="R26" s="263" t="s">
        <v>326</v>
      </c>
      <c r="S26" s="23"/>
      <c r="T26" s="23"/>
    </row>
    <row r="27" spans="1:77" ht="172.9" customHeight="1" x14ac:dyDescent="0.25">
      <c r="A27" s="666"/>
      <c r="B27" s="699"/>
      <c r="C27" s="556"/>
      <c r="D27" s="556"/>
      <c r="E27" s="556"/>
      <c r="F27" s="556"/>
      <c r="G27" s="654"/>
      <c r="H27" s="556"/>
      <c r="I27" s="556"/>
      <c r="J27" s="264" t="s">
        <v>66</v>
      </c>
      <c r="K27" s="157" t="s">
        <v>101</v>
      </c>
      <c r="L27" s="38">
        <v>44293.75</v>
      </c>
      <c r="M27" s="253">
        <f t="shared" si="3"/>
        <v>37650</v>
      </c>
      <c r="N27" s="40">
        <v>37650</v>
      </c>
      <c r="O27" s="256">
        <v>0</v>
      </c>
      <c r="P27" s="145">
        <f t="shared" si="2"/>
        <v>0.85000705517144071</v>
      </c>
      <c r="Q27" s="646"/>
      <c r="R27" s="257" t="s">
        <v>102</v>
      </c>
      <c r="S27" s="23"/>
    </row>
    <row r="28" spans="1:77" ht="285" x14ac:dyDescent="0.25">
      <c r="A28" s="665">
        <v>7</v>
      </c>
      <c r="B28" s="698" t="s">
        <v>19</v>
      </c>
      <c r="C28" s="555" t="s">
        <v>33</v>
      </c>
      <c r="D28" s="555" t="s">
        <v>63</v>
      </c>
      <c r="E28" s="555" t="s">
        <v>32</v>
      </c>
      <c r="F28" s="555" t="s">
        <v>25</v>
      </c>
      <c r="G28" s="653">
        <v>429420138.85000002</v>
      </c>
      <c r="H28" s="555" t="s">
        <v>19</v>
      </c>
      <c r="I28" s="555" t="s">
        <v>89</v>
      </c>
      <c r="J28" s="251" t="s">
        <v>13</v>
      </c>
      <c r="K28" s="265" t="s">
        <v>103</v>
      </c>
      <c r="L28" s="99">
        <v>35285573.330000006</v>
      </c>
      <c r="M28" s="253">
        <f t="shared" si="3"/>
        <v>35285573.329999998</v>
      </c>
      <c r="N28" s="41">
        <v>35285573.329999998</v>
      </c>
      <c r="O28" s="144">
        <v>0</v>
      </c>
      <c r="P28" s="166">
        <f>M28/L28</f>
        <v>0.99999999999999978</v>
      </c>
      <c r="Q28" s="644">
        <f>(M28+M29)/G28</f>
        <v>8.2957097506886054E-2</v>
      </c>
      <c r="R28" s="1" t="s">
        <v>104</v>
      </c>
      <c r="S28" s="23"/>
    </row>
    <row r="29" spans="1:77" ht="165" x14ac:dyDescent="0.25">
      <c r="A29" s="666"/>
      <c r="B29" s="699"/>
      <c r="C29" s="556"/>
      <c r="D29" s="556"/>
      <c r="E29" s="556"/>
      <c r="F29" s="556"/>
      <c r="G29" s="654"/>
      <c r="H29" s="556"/>
      <c r="I29" s="556"/>
      <c r="J29" s="264" t="s">
        <v>66</v>
      </c>
      <c r="K29" s="157" t="s">
        <v>96</v>
      </c>
      <c r="L29" s="38">
        <v>397500</v>
      </c>
      <c r="M29" s="253">
        <f t="shared" si="3"/>
        <v>337875</v>
      </c>
      <c r="N29" s="40">
        <v>337875</v>
      </c>
      <c r="O29" s="256">
        <v>0</v>
      </c>
      <c r="P29" s="145">
        <f t="shared" si="2"/>
        <v>0.85</v>
      </c>
      <c r="Q29" s="646"/>
      <c r="R29" s="257" t="s">
        <v>105</v>
      </c>
      <c r="S29" s="23"/>
    </row>
    <row r="30" spans="1:77" ht="300" x14ac:dyDescent="0.25">
      <c r="A30" s="676">
        <v>9</v>
      </c>
      <c r="B30" s="555" t="s">
        <v>12</v>
      </c>
      <c r="C30" s="555" t="s">
        <v>24</v>
      </c>
      <c r="D30" s="555" t="s">
        <v>106</v>
      </c>
      <c r="E30" s="555" t="s">
        <v>107</v>
      </c>
      <c r="F30" s="555" t="s">
        <v>25</v>
      </c>
      <c r="G30" s="696">
        <v>121876492.78</v>
      </c>
      <c r="H30" s="555" t="s">
        <v>12</v>
      </c>
      <c r="I30" s="555" t="s">
        <v>108</v>
      </c>
      <c r="J30" s="133" t="s">
        <v>13</v>
      </c>
      <c r="K30" s="26" t="s">
        <v>334</v>
      </c>
      <c r="L30" s="38">
        <v>8920521.7899999991</v>
      </c>
      <c r="M30" s="253">
        <f t="shared" si="3"/>
        <v>8920521.7899999991</v>
      </c>
      <c r="N30" s="39">
        <v>8920521.7899999991</v>
      </c>
      <c r="O30" s="256">
        <v>0</v>
      </c>
      <c r="P30" s="145">
        <f t="shared" si="2"/>
        <v>1</v>
      </c>
      <c r="Q30" s="644">
        <f>(M30+M31)/G30</f>
        <v>0.10531348496521775</v>
      </c>
      <c r="R30" s="441" t="s">
        <v>353</v>
      </c>
      <c r="S30" s="23"/>
    </row>
    <row r="31" spans="1:77" ht="285" x14ac:dyDescent="0.25">
      <c r="A31" s="678"/>
      <c r="B31" s="556"/>
      <c r="C31" s="556"/>
      <c r="D31" s="556"/>
      <c r="E31" s="556"/>
      <c r="F31" s="556"/>
      <c r="G31" s="697"/>
      <c r="H31" s="556"/>
      <c r="I31" s="556"/>
      <c r="J31" s="264" t="s">
        <v>66</v>
      </c>
      <c r="K31" s="157" t="s">
        <v>109</v>
      </c>
      <c r="L31" s="134">
        <v>7905397.8399999999</v>
      </c>
      <c r="M31" s="253">
        <f t="shared" si="3"/>
        <v>3914716.4</v>
      </c>
      <c r="N31" s="42">
        <v>3914716.4</v>
      </c>
      <c r="O31" s="256">
        <v>0</v>
      </c>
      <c r="P31" s="145">
        <f t="shared" si="2"/>
        <v>0.49519536894047067</v>
      </c>
      <c r="Q31" s="645"/>
      <c r="R31" s="257" t="s">
        <v>110</v>
      </c>
      <c r="S31" s="23"/>
    </row>
    <row r="32" spans="1:77" ht="409.5" x14ac:dyDescent="0.25">
      <c r="A32" s="676">
        <v>11</v>
      </c>
      <c r="B32" s="555" t="s">
        <v>111</v>
      </c>
      <c r="C32" s="555" t="s">
        <v>112</v>
      </c>
      <c r="D32" s="555" t="s">
        <v>74</v>
      </c>
      <c r="E32" s="668" t="s">
        <v>113</v>
      </c>
      <c r="F32" s="681" t="s">
        <v>25</v>
      </c>
      <c r="G32" s="653">
        <v>50983386.560000002</v>
      </c>
      <c r="H32" s="685" t="s">
        <v>75</v>
      </c>
      <c r="I32" s="688" t="s">
        <v>114</v>
      </c>
      <c r="J32" s="157" t="s">
        <v>13</v>
      </c>
      <c r="K32" s="431" t="s">
        <v>335</v>
      </c>
      <c r="L32" s="43">
        <v>9849777.9000000004</v>
      </c>
      <c r="M32" s="266">
        <f>N32+O32</f>
        <v>2351606.38</v>
      </c>
      <c r="N32" s="39">
        <v>2351606.38</v>
      </c>
      <c r="O32" s="45">
        <v>0</v>
      </c>
      <c r="P32" s="145">
        <f t="shared" si="2"/>
        <v>0.23874714779101769</v>
      </c>
      <c r="Q32" s="644">
        <f>(M32+M33+M34+M35)/G32</f>
        <v>0.19532104577401377</v>
      </c>
      <c r="R32" s="440" t="s">
        <v>351</v>
      </c>
      <c r="S32" s="23"/>
    </row>
    <row r="33" spans="1:19" ht="124.5" customHeight="1" x14ac:dyDescent="0.25">
      <c r="A33" s="677"/>
      <c r="B33" s="569"/>
      <c r="C33" s="569"/>
      <c r="D33" s="549"/>
      <c r="E33" s="679"/>
      <c r="F33" s="682"/>
      <c r="G33" s="684"/>
      <c r="H33" s="686"/>
      <c r="I33" s="689"/>
      <c r="J33" s="133" t="s">
        <v>16</v>
      </c>
      <c r="K33" s="157" t="s">
        <v>115</v>
      </c>
      <c r="L33" s="38">
        <v>1000</v>
      </c>
      <c r="M33" s="38">
        <v>1000</v>
      </c>
      <c r="N33" s="46">
        <v>1000</v>
      </c>
      <c r="O33" s="44">
        <v>0</v>
      </c>
      <c r="P33" s="145">
        <f t="shared" si="2"/>
        <v>1</v>
      </c>
      <c r="Q33" s="645"/>
      <c r="R33" s="257" t="s">
        <v>116</v>
      </c>
      <c r="S33" s="23"/>
    </row>
    <row r="34" spans="1:19" ht="240" x14ac:dyDescent="0.25">
      <c r="A34" s="677"/>
      <c r="B34" s="569"/>
      <c r="C34" s="569"/>
      <c r="D34" s="549"/>
      <c r="E34" s="679"/>
      <c r="F34" s="682"/>
      <c r="G34" s="684"/>
      <c r="H34" s="686"/>
      <c r="I34" s="689"/>
      <c r="J34" s="133" t="s">
        <v>66</v>
      </c>
      <c r="K34" s="431" t="s">
        <v>337</v>
      </c>
      <c r="L34" s="38">
        <v>6773775.2599999998</v>
      </c>
      <c r="M34" s="253">
        <f>N34+O34</f>
        <v>7605522</v>
      </c>
      <c r="N34" s="40">
        <v>7605522</v>
      </c>
      <c r="O34" s="256">
        <v>0</v>
      </c>
      <c r="P34" s="145">
        <f t="shared" si="2"/>
        <v>1.1227892435273974</v>
      </c>
      <c r="Q34" s="645"/>
      <c r="R34" s="432" t="s">
        <v>336</v>
      </c>
      <c r="S34" s="23"/>
    </row>
    <row r="35" spans="1:19" ht="60" x14ac:dyDescent="0.25">
      <c r="A35" s="678"/>
      <c r="B35" s="556"/>
      <c r="C35" s="556"/>
      <c r="D35" s="537"/>
      <c r="E35" s="680"/>
      <c r="F35" s="683"/>
      <c r="G35" s="654"/>
      <c r="H35" s="687"/>
      <c r="I35" s="690"/>
      <c r="J35" s="264" t="s">
        <v>117</v>
      </c>
      <c r="K35" s="157" t="s">
        <v>118</v>
      </c>
      <c r="L35" s="38">
        <v>0</v>
      </c>
      <c r="M35" s="253">
        <f>N35+O35</f>
        <v>0</v>
      </c>
      <c r="N35" s="27">
        <v>0</v>
      </c>
      <c r="O35" s="256">
        <v>0</v>
      </c>
      <c r="P35" s="145">
        <v>0</v>
      </c>
      <c r="Q35" s="646"/>
      <c r="R35" s="47" t="s">
        <v>119</v>
      </c>
      <c r="S35" s="23"/>
    </row>
    <row r="36" spans="1:19" ht="150" x14ac:dyDescent="0.25">
      <c r="A36" s="267">
        <v>13</v>
      </c>
      <c r="B36" s="268" t="s">
        <v>19</v>
      </c>
      <c r="C36" s="268" t="s">
        <v>26</v>
      </c>
      <c r="D36" s="268" t="s">
        <v>63</v>
      </c>
      <c r="E36" s="163" t="s">
        <v>120</v>
      </c>
      <c r="F36" s="163" t="s">
        <v>25</v>
      </c>
      <c r="G36" s="122">
        <v>75726679.859999999</v>
      </c>
      <c r="H36" s="122" t="s">
        <v>19</v>
      </c>
      <c r="I36" s="2" t="s">
        <v>121</v>
      </c>
      <c r="J36" s="133" t="s">
        <v>66</v>
      </c>
      <c r="K36" s="157" t="s">
        <v>122</v>
      </c>
      <c r="L36" s="143">
        <v>259239.57</v>
      </c>
      <c r="M36" s="269">
        <f>N36+O36</f>
        <v>259240</v>
      </c>
      <c r="N36" s="37">
        <v>259240</v>
      </c>
      <c r="O36" s="270">
        <v>0</v>
      </c>
      <c r="P36" s="145">
        <f t="shared" si="2"/>
        <v>1.0000016586973972</v>
      </c>
      <c r="Q36" s="137">
        <f>M36/G36</f>
        <v>3.4233641363819326E-3</v>
      </c>
      <c r="R36" s="257" t="s">
        <v>123</v>
      </c>
      <c r="S36" s="23"/>
    </row>
    <row r="37" spans="1:19" ht="150" x14ac:dyDescent="0.25">
      <c r="A37" s="267">
        <v>14</v>
      </c>
      <c r="B37" s="268" t="s">
        <v>19</v>
      </c>
      <c r="C37" s="268" t="s">
        <v>124</v>
      </c>
      <c r="D37" s="268" t="s">
        <v>63</v>
      </c>
      <c r="E37" s="163" t="s">
        <v>30</v>
      </c>
      <c r="F37" s="271" t="s">
        <v>25</v>
      </c>
      <c r="G37" s="122">
        <v>114144662.22</v>
      </c>
      <c r="H37" s="122" t="s">
        <v>19</v>
      </c>
      <c r="I37" s="2" t="s">
        <v>89</v>
      </c>
      <c r="J37" s="369" t="s">
        <v>66</v>
      </c>
      <c r="K37" s="272" t="s">
        <v>125</v>
      </c>
      <c r="L37" s="48">
        <v>186679.77</v>
      </c>
      <c r="M37" s="253">
        <f t="shared" ref="M37:M38" si="4">N37+O37</f>
        <v>195663</v>
      </c>
      <c r="N37" s="49">
        <v>195663</v>
      </c>
      <c r="O37" s="266">
        <v>0</v>
      </c>
      <c r="P37" s="137">
        <f>M37/L37</f>
        <v>1.0481210685014237</v>
      </c>
      <c r="Q37" s="137">
        <f>M37/G37</f>
        <v>1.7141668843251145E-3</v>
      </c>
      <c r="R37" s="257" t="s">
        <v>126</v>
      </c>
      <c r="S37" s="23"/>
    </row>
    <row r="38" spans="1:19" ht="135" x14ac:dyDescent="0.25">
      <c r="A38" s="267">
        <v>15</v>
      </c>
      <c r="B38" s="268" t="s">
        <v>19</v>
      </c>
      <c r="C38" s="268" t="s">
        <v>27</v>
      </c>
      <c r="D38" s="268" t="s">
        <v>63</v>
      </c>
      <c r="E38" s="163" t="s">
        <v>30</v>
      </c>
      <c r="F38" s="271" t="s">
        <v>25</v>
      </c>
      <c r="G38" s="122">
        <v>97275841.819999993</v>
      </c>
      <c r="H38" s="122" t="s">
        <v>19</v>
      </c>
      <c r="I38" s="2" t="s">
        <v>89</v>
      </c>
      <c r="J38" s="264" t="s">
        <v>66</v>
      </c>
      <c r="K38" s="273" t="s">
        <v>127</v>
      </c>
      <c r="L38" s="274">
        <v>910378.05</v>
      </c>
      <c r="M38" s="48">
        <f t="shared" si="4"/>
        <v>751433</v>
      </c>
      <c r="N38" s="275">
        <v>751433</v>
      </c>
      <c r="O38" s="276">
        <v>0</v>
      </c>
      <c r="P38" s="277">
        <v>1</v>
      </c>
      <c r="Q38" s="278">
        <f>M38/G38</f>
        <v>7.7247648125261942E-3</v>
      </c>
      <c r="R38" s="279" t="s">
        <v>128</v>
      </c>
      <c r="S38" s="23"/>
    </row>
    <row r="39" spans="1:19" ht="150" x14ac:dyDescent="0.25">
      <c r="A39" s="280">
        <v>16</v>
      </c>
      <c r="B39" s="281" t="s">
        <v>12</v>
      </c>
      <c r="C39" s="251" t="s">
        <v>28</v>
      </c>
      <c r="D39" s="251" t="s">
        <v>106</v>
      </c>
      <c r="E39" s="4" t="s">
        <v>129</v>
      </c>
      <c r="F39" s="282" t="s">
        <v>25</v>
      </c>
      <c r="G39" s="102">
        <v>112459975.41</v>
      </c>
      <c r="H39" s="102" t="s">
        <v>12</v>
      </c>
      <c r="I39" s="4" t="s">
        <v>114</v>
      </c>
      <c r="J39" s="251" t="s">
        <v>13</v>
      </c>
      <c r="K39" s="283" t="s">
        <v>144</v>
      </c>
      <c r="L39" s="43">
        <v>483531</v>
      </c>
      <c r="M39" s="43">
        <v>483531</v>
      </c>
      <c r="N39" s="284">
        <v>483531</v>
      </c>
      <c r="O39" s="285">
        <v>0</v>
      </c>
      <c r="P39" s="277">
        <v>1</v>
      </c>
      <c r="Q39" s="379">
        <f>M39/G39</f>
        <v>4.2995830137537465E-3</v>
      </c>
      <c r="R39" s="1" t="s">
        <v>352</v>
      </c>
      <c r="S39" s="23"/>
    </row>
    <row r="40" spans="1:19" ht="138.6" customHeight="1" x14ac:dyDescent="0.25">
      <c r="A40" s="665">
        <v>21</v>
      </c>
      <c r="B40" s="555" t="s">
        <v>15</v>
      </c>
      <c r="C40" s="667" t="s">
        <v>130</v>
      </c>
      <c r="D40" s="555" t="s">
        <v>74</v>
      </c>
      <c r="E40" s="668" t="s">
        <v>131</v>
      </c>
      <c r="F40" s="670" t="s">
        <v>25</v>
      </c>
      <c r="G40" s="653">
        <v>32817739.739999998</v>
      </c>
      <c r="H40" s="655" t="s">
        <v>132</v>
      </c>
      <c r="I40" s="657" t="s">
        <v>114</v>
      </c>
      <c r="J40" s="133" t="s">
        <v>133</v>
      </c>
      <c r="K40" s="265" t="s">
        <v>134</v>
      </c>
      <c r="L40" s="572">
        <v>638862.01</v>
      </c>
      <c r="M40" s="286">
        <v>229295</v>
      </c>
      <c r="N40" s="46">
        <v>229295</v>
      </c>
      <c r="O40" s="287">
        <v>0</v>
      </c>
      <c r="P40" s="644">
        <f>(M40+M41)/L40</f>
        <v>0.97487175673507342</v>
      </c>
      <c r="Q40" s="561">
        <f>M40/(G40+M41)</f>
        <v>6.9041357197779729E-3</v>
      </c>
      <c r="R40" s="672" t="s">
        <v>342</v>
      </c>
      <c r="S40" s="23"/>
    </row>
    <row r="41" spans="1:19" ht="231.75" customHeight="1" x14ac:dyDescent="0.25">
      <c r="A41" s="666"/>
      <c r="B41" s="556"/>
      <c r="C41" s="556"/>
      <c r="D41" s="556"/>
      <c r="E41" s="669"/>
      <c r="F41" s="671"/>
      <c r="G41" s="654"/>
      <c r="H41" s="656"/>
      <c r="I41" s="658"/>
      <c r="J41" s="133" t="s">
        <v>13</v>
      </c>
      <c r="K41" s="139" t="s">
        <v>135</v>
      </c>
      <c r="L41" s="573"/>
      <c r="M41" s="286">
        <f>N41</f>
        <v>393513.53</v>
      </c>
      <c r="N41" s="46">
        <v>393513.53</v>
      </c>
      <c r="O41" s="287">
        <v>0</v>
      </c>
      <c r="P41" s="646"/>
      <c r="Q41" s="554"/>
      <c r="R41" s="673"/>
      <c r="S41" s="23"/>
    </row>
    <row r="42" spans="1:19" ht="51.6" customHeight="1" x14ac:dyDescent="0.25">
      <c r="A42" s="691">
        <v>32</v>
      </c>
      <c r="B42" s="659" t="s">
        <v>14</v>
      </c>
      <c r="C42" s="659" t="s">
        <v>305</v>
      </c>
      <c r="D42" s="659" t="s">
        <v>106</v>
      </c>
      <c r="E42" s="659" t="s">
        <v>306</v>
      </c>
      <c r="F42" s="659" t="s">
        <v>257</v>
      </c>
      <c r="G42" s="661">
        <v>4146520.73</v>
      </c>
      <c r="H42" s="659" t="s">
        <v>14</v>
      </c>
      <c r="I42" s="659" t="s">
        <v>307</v>
      </c>
      <c r="J42" s="373" t="s">
        <v>259</v>
      </c>
      <c r="K42" s="659" t="s">
        <v>309</v>
      </c>
      <c r="L42" s="663">
        <v>740806.74</v>
      </c>
      <c r="M42" s="378">
        <f>N42+O42</f>
        <v>414621.75</v>
      </c>
      <c r="N42" s="394">
        <v>414621.75</v>
      </c>
      <c r="O42" s="376">
        <v>0</v>
      </c>
      <c r="P42" s="370">
        <v>0</v>
      </c>
      <c r="Q42" s="561">
        <f>(M42+M43)/G42</f>
        <v>0.17865743070817833</v>
      </c>
      <c r="R42" s="693" t="s">
        <v>327</v>
      </c>
      <c r="S42" s="23"/>
    </row>
    <row r="43" spans="1:19" ht="114" customHeight="1" thickBot="1" x14ac:dyDescent="0.3">
      <c r="A43" s="692"/>
      <c r="B43" s="660"/>
      <c r="C43" s="660"/>
      <c r="D43" s="660"/>
      <c r="E43" s="660"/>
      <c r="F43" s="660"/>
      <c r="G43" s="662"/>
      <c r="H43" s="660"/>
      <c r="I43" s="660"/>
      <c r="J43" s="374" t="s">
        <v>308</v>
      </c>
      <c r="K43" s="660"/>
      <c r="L43" s="664"/>
      <c r="M43" s="372">
        <f>N43+O43</f>
        <v>326184.99</v>
      </c>
      <c r="N43" s="375">
        <v>326184.99</v>
      </c>
      <c r="O43" s="377">
        <v>0</v>
      </c>
      <c r="P43" s="370">
        <v>0</v>
      </c>
      <c r="Q43" s="695"/>
      <c r="R43" s="694"/>
      <c r="S43" s="23"/>
    </row>
    <row r="44" spans="1:19" ht="28.5" customHeight="1" thickBot="1" x14ac:dyDescent="0.3">
      <c r="A44" s="380"/>
      <c r="B44" s="381" t="s">
        <v>0</v>
      </c>
      <c r="C44" s="382"/>
      <c r="D44" s="382"/>
      <c r="E44" s="383"/>
      <c r="F44" s="384"/>
      <c r="G44" s="385">
        <f>SUM(G6:G43)</f>
        <v>3159082177.8499999</v>
      </c>
      <c r="H44" s="386"/>
      <c r="I44" s="387"/>
      <c r="J44" s="387"/>
      <c r="K44" s="388"/>
      <c r="L44" s="389">
        <f>SUM(L6:L43)</f>
        <v>823113790.6400001</v>
      </c>
      <c r="M44" s="389">
        <f>SUM(M6:M43)</f>
        <v>261158062.09999999</v>
      </c>
      <c r="N44" s="390">
        <f>SUM(N6:N43)</f>
        <v>295998199.83999997</v>
      </c>
      <c r="O44" s="391">
        <f>SUM(O6:O43)</f>
        <v>4252481.5100000007</v>
      </c>
      <c r="P44" s="392">
        <f t="shared" ref="P44" si="5">M44/L44</f>
        <v>0.31728063005351953</v>
      </c>
      <c r="Q44" s="392">
        <f t="shared" ref="Q44" si="6">M44/G44</f>
        <v>8.2668967566313284E-2</v>
      </c>
      <c r="R44" s="393" t="s">
        <v>136</v>
      </c>
      <c r="S44" s="23"/>
    </row>
    <row r="45" spans="1:19" ht="30" customHeight="1" x14ac:dyDescent="0.25">
      <c r="A45" s="51"/>
      <c r="B45" s="52" t="s">
        <v>137</v>
      </c>
      <c r="C45" s="674" t="s">
        <v>138</v>
      </c>
      <c r="D45" s="674"/>
      <c r="E45" s="674"/>
      <c r="F45" s="674"/>
      <c r="G45" s="674"/>
      <c r="H45" s="674"/>
      <c r="I45" s="674"/>
      <c r="J45" s="674"/>
      <c r="K45" s="675"/>
      <c r="L45" s="53" t="s">
        <v>136</v>
      </c>
      <c r="M45" s="53" t="s">
        <v>136</v>
      </c>
      <c r="N45" s="54">
        <f>N6+N9+N12+N15+N20+N21+N26+N28+N30+N32+N40+N33+N39+N41+N42+N43</f>
        <v>147986248.19</v>
      </c>
      <c r="O45" s="55" t="s">
        <v>136</v>
      </c>
      <c r="P45" s="56" t="s">
        <v>136</v>
      </c>
      <c r="Q45" s="288" t="s">
        <v>136</v>
      </c>
      <c r="R45" s="289" t="s">
        <v>136</v>
      </c>
    </row>
    <row r="46" spans="1:19" ht="30" customHeight="1" x14ac:dyDescent="0.25">
      <c r="A46" s="57"/>
      <c r="B46" s="58" t="s">
        <v>137</v>
      </c>
      <c r="C46" s="647" t="s">
        <v>139</v>
      </c>
      <c r="D46" s="647"/>
      <c r="E46" s="647"/>
      <c r="F46" s="647"/>
      <c r="G46" s="647"/>
      <c r="H46" s="647"/>
      <c r="I46" s="647"/>
      <c r="J46" s="647"/>
      <c r="K46" s="648"/>
      <c r="L46" s="59" t="s">
        <v>136</v>
      </c>
      <c r="M46" s="59" t="s">
        <v>136</v>
      </c>
      <c r="N46" s="60">
        <f>N8+N11+N14</f>
        <v>39092619.25</v>
      </c>
      <c r="O46" s="61" t="s">
        <v>136</v>
      </c>
      <c r="P46" s="62" t="s">
        <v>136</v>
      </c>
      <c r="Q46" s="290" t="s">
        <v>136</v>
      </c>
      <c r="R46" s="291" t="s">
        <v>136</v>
      </c>
    </row>
    <row r="47" spans="1:19" ht="30.75" customHeight="1" thickBot="1" x14ac:dyDescent="0.3">
      <c r="A47" s="63"/>
      <c r="B47" s="64" t="s">
        <v>137</v>
      </c>
      <c r="C47" s="649" t="s">
        <v>140</v>
      </c>
      <c r="D47" s="649"/>
      <c r="E47" s="649"/>
      <c r="F47" s="649"/>
      <c r="G47" s="649"/>
      <c r="H47" s="649"/>
      <c r="I47" s="649"/>
      <c r="J47" s="649"/>
      <c r="K47" s="650"/>
      <c r="L47" s="65" t="s">
        <v>136</v>
      </c>
      <c r="M47" s="65" t="s">
        <v>136</v>
      </c>
      <c r="N47" s="66">
        <f>N16+N19+N23+N27+N29+N31+N34+N36+N37+N38+N17+N18</f>
        <v>108919332.40000001</v>
      </c>
      <c r="O47" s="67">
        <f>O44</f>
        <v>4252481.5100000007</v>
      </c>
      <c r="P47" s="292" t="s">
        <v>136</v>
      </c>
      <c r="Q47" s="293" t="s">
        <v>136</v>
      </c>
      <c r="R47" s="294" t="s">
        <v>136</v>
      </c>
    </row>
    <row r="48" spans="1:19" x14ac:dyDescent="0.25">
      <c r="A48" s="68"/>
      <c r="B48" s="69"/>
      <c r="C48" s="70"/>
      <c r="D48" s="70"/>
      <c r="E48" s="71"/>
      <c r="F48" s="71"/>
      <c r="G48" s="72"/>
      <c r="H48" s="73"/>
      <c r="I48" s="74"/>
      <c r="J48" s="74"/>
      <c r="K48" s="74"/>
      <c r="L48" s="74"/>
      <c r="M48" s="74"/>
      <c r="N48" s="75"/>
      <c r="O48" s="76"/>
      <c r="P48" s="76"/>
      <c r="Q48" s="76"/>
    </row>
    <row r="49" spans="1:17" x14ac:dyDescent="0.25">
      <c r="A49" s="77"/>
      <c r="B49" s="78"/>
      <c r="C49" s="79"/>
      <c r="D49" s="79"/>
      <c r="N49" s="76"/>
      <c r="O49" s="76"/>
      <c r="P49" s="76"/>
      <c r="Q49" s="76"/>
    </row>
    <row r="50" spans="1:17" x14ac:dyDescent="0.25">
      <c r="A50" s="77"/>
      <c r="B50" s="83" t="s">
        <v>141</v>
      </c>
      <c r="C50" s="70"/>
      <c r="D50" s="70"/>
      <c r="L50" s="242"/>
      <c r="M50" s="242"/>
      <c r="N50" s="84"/>
      <c r="O50" s="85"/>
      <c r="P50" s="86"/>
      <c r="Q50" s="86"/>
    </row>
    <row r="51" spans="1:17" ht="52.15" customHeight="1" x14ac:dyDescent="0.25">
      <c r="A51" s="68"/>
      <c r="B51" s="651" t="s">
        <v>142</v>
      </c>
      <c r="C51" s="651"/>
      <c r="D51" s="651"/>
      <c r="E51" s="651"/>
      <c r="F51" s="651"/>
      <c r="G51" s="651"/>
      <c r="H51" s="651"/>
      <c r="I51" s="651"/>
      <c r="J51" s="74"/>
      <c r="K51" s="74"/>
      <c r="L51" s="87"/>
      <c r="M51" s="88"/>
      <c r="O51" s="76"/>
      <c r="P51" s="76"/>
      <c r="Q51" s="76"/>
    </row>
    <row r="52" spans="1:17" ht="27.6" customHeight="1" x14ac:dyDescent="0.25">
      <c r="A52" s="68"/>
      <c r="B52" s="651" t="s">
        <v>143</v>
      </c>
      <c r="C52" s="652"/>
      <c r="D52" s="652"/>
      <c r="E52" s="652"/>
      <c r="F52" s="652"/>
      <c r="G52" s="652"/>
      <c r="H52" s="652"/>
      <c r="I52" s="652"/>
      <c r="J52" s="74"/>
      <c r="K52" s="74"/>
      <c r="L52" s="74"/>
      <c r="M52" s="74"/>
      <c r="N52" s="76"/>
      <c r="O52" s="76"/>
      <c r="P52" s="76"/>
      <c r="Q52" s="76"/>
    </row>
    <row r="53" spans="1:17" x14ac:dyDescent="0.25">
      <c r="A53" s="68"/>
      <c r="B53" s="78"/>
      <c r="C53" s="89"/>
      <c r="D53" s="89"/>
      <c r="E53" s="71"/>
      <c r="F53" s="71"/>
      <c r="G53" s="72"/>
      <c r="H53" s="73"/>
      <c r="I53" s="74"/>
      <c r="J53" s="74"/>
      <c r="K53" s="74"/>
      <c r="L53" s="74"/>
      <c r="M53" s="76"/>
      <c r="N53" s="90"/>
      <c r="O53" s="55"/>
      <c r="P53" s="50"/>
      <c r="Q53" s="76"/>
    </row>
    <row r="54" spans="1:17" x14ac:dyDescent="0.25">
      <c r="A54" s="68"/>
      <c r="B54" s="78"/>
      <c r="C54" s="89"/>
      <c r="D54" s="89"/>
      <c r="E54" s="71"/>
      <c r="F54" s="71"/>
      <c r="G54" s="72"/>
      <c r="H54" s="73"/>
      <c r="I54" s="74"/>
      <c r="J54" s="74"/>
      <c r="K54" s="74"/>
      <c r="L54" s="74"/>
      <c r="M54" s="76"/>
      <c r="N54" s="91"/>
      <c r="O54" s="55"/>
      <c r="P54" s="50"/>
      <c r="Q54" s="76"/>
    </row>
    <row r="55" spans="1:17" x14ac:dyDescent="0.25">
      <c r="A55" s="68"/>
      <c r="B55" s="78"/>
      <c r="C55" s="89"/>
      <c r="D55" s="89"/>
      <c r="E55" s="71"/>
      <c r="F55" s="71"/>
      <c r="G55" s="72"/>
      <c r="H55" s="73"/>
      <c r="I55" s="74"/>
      <c r="J55" s="74"/>
      <c r="K55" s="74"/>
      <c r="L55" s="74"/>
      <c r="M55" s="76"/>
      <c r="N55" s="92"/>
      <c r="O55" s="93"/>
      <c r="P55" s="50"/>
      <c r="Q55" s="76"/>
    </row>
    <row r="56" spans="1:17" x14ac:dyDescent="0.25">
      <c r="A56" s="68"/>
      <c r="B56" s="94"/>
      <c r="C56" s="79"/>
      <c r="D56" s="79"/>
      <c r="I56" s="95"/>
      <c r="J56" s="95"/>
      <c r="K56" s="95"/>
      <c r="L56" s="96"/>
      <c r="M56" s="96"/>
      <c r="N56" s="97"/>
      <c r="O56" s="97"/>
      <c r="P56" s="97"/>
      <c r="Q56" s="96"/>
    </row>
    <row r="57" spans="1:17" x14ac:dyDescent="0.25">
      <c r="A57" s="68"/>
      <c r="B57" s="94"/>
      <c r="C57" s="79"/>
      <c r="D57" s="79"/>
      <c r="I57" s="95"/>
      <c r="J57" s="95"/>
      <c r="K57" s="95"/>
      <c r="L57" s="96"/>
      <c r="M57" s="96"/>
      <c r="N57" s="97"/>
      <c r="O57" s="97"/>
      <c r="P57" s="98"/>
      <c r="Q57" s="23"/>
    </row>
    <row r="58" spans="1:17" x14ac:dyDescent="0.25">
      <c r="A58" s="68"/>
      <c r="I58" s="95"/>
      <c r="J58" s="95"/>
      <c r="K58" s="95"/>
      <c r="L58" s="96"/>
      <c r="M58" s="96"/>
      <c r="N58" s="97"/>
      <c r="O58" s="97"/>
      <c r="P58" s="98"/>
      <c r="Q58" s="23"/>
    </row>
    <row r="59" spans="1:17" x14ac:dyDescent="0.25">
      <c r="A59" s="68"/>
      <c r="I59" s="95"/>
      <c r="J59" s="95"/>
      <c r="K59" s="95"/>
      <c r="L59" s="96"/>
      <c r="M59" s="96"/>
      <c r="N59" s="97"/>
      <c r="O59" s="97"/>
      <c r="P59" s="98"/>
      <c r="Q59" s="23"/>
    </row>
    <row r="60" spans="1:17" x14ac:dyDescent="0.25">
      <c r="A60" s="68"/>
      <c r="I60" s="95"/>
      <c r="J60" s="95"/>
      <c r="K60" s="95"/>
      <c r="L60" s="95"/>
      <c r="M60" s="95"/>
      <c r="N60" s="98"/>
      <c r="O60" s="98"/>
      <c r="P60" s="98"/>
      <c r="Q60" s="23"/>
    </row>
    <row r="61" spans="1:17" x14ac:dyDescent="0.25">
      <c r="A61" s="68"/>
      <c r="I61" s="95"/>
      <c r="J61" s="95"/>
      <c r="K61" s="95"/>
      <c r="L61" s="95"/>
      <c r="M61" s="95"/>
      <c r="N61" s="98"/>
      <c r="O61" s="98"/>
      <c r="P61" s="98"/>
      <c r="Q61" s="23"/>
    </row>
    <row r="62" spans="1:17" x14ac:dyDescent="0.25">
      <c r="A62" s="68"/>
      <c r="I62" s="95"/>
      <c r="J62" s="95"/>
      <c r="K62" s="95"/>
      <c r="L62" s="95"/>
      <c r="M62" s="95"/>
      <c r="N62" s="23"/>
      <c r="O62" s="23"/>
      <c r="P62" s="23"/>
      <c r="Q62" s="23"/>
    </row>
    <row r="63" spans="1:17" x14ac:dyDescent="0.25">
      <c r="A63" s="68"/>
      <c r="I63" s="95"/>
      <c r="J63" s="95"/>
      <c r="K63" s="95"/>
      <c r="L63" s="95"/>
      <c r="M63" s="95"/>
      <c r="N63" s="23"/>
      <c r="O63" s="23"/>
      <c r="P63" s="23"/>
      <c r="Q63" s="23"/>
    </row>
    <row r="64" spans="1:17" x14ac:dyDescent="0.25">
      <c r="A64" s="68"/>
      <c r="I64" s="95"/>
      <c r="J64" s="95"/>
      <c r="K64" s="95"/>
      <c r="L64" s="95"/>
      <c r="M64" s="95"/>
      <c r="N64" s="23"/>
      <c r="O64" s="23"/>
      <c r="P64" s="23"/>
      <c r="Q64" s="23"/>
    </row>
    <row r="65" spans="1:17" x14ac:dyDescent="0.25">
      <c r="A65" s="68"/>
      <c r="I65" s="95"/>
      <c r="J65" s="95"/>
      <c r="K65" s="95"/>
      <c r="L65" s="95"/>
      <c r="M65" s="95"/>
      <c r="N65" s="23"/>
      <c r="O65" s="23"/>
      <c r="P65" s="23"/>
      <c r="Q65" s="23"/>
    </row>
    <row r="66" spans="1:17" x14ac:dyDescent="0.25">
      <c r="A66" s="68"/>
      <c r="I66" s="95"/>
      <c r="J66" s="95"/>
      <c r="K66" s="95"/>
      <c r="L66" s="95"/>
      <c r="M66" s="95"/>
      <c r="N66" s="23"/>
      <c r="O66" s="23"/>
      <c r="P66" s="23"/>
      <c r="Q66" s="23"/>
    </row>
    <row r="67" spans="1:17" x14ac:dyDescent="0.25">
      <c r="A67" s="68"/>
      <c r="I67" s="95"/>
      <c r="J67" s="95"/>
      <c r="K67" s="95"/>
      <c r="L67" s="95"/>
      <c r="M67" s="95"/>
      <c r="N67" s="23"/>
      <c r="O67" s="23"/>
      <c r="P67" s="23"/>
      <c r="Q67" s="23"/>
    </row>
    <row r="68" spans="1:17" x14ac:dyDescent="0.25">
      <c r="A68" s="68"/>
      <c r="I68" s="95"/>
      <c r="J68" s="95"/>
      <c r="K68" s="95"/>
      <c r="L68" s="95"/>
      <c r="M68" s="95"/>
      <c r="N68" s="23"/>
      <c r="O68" s="23"/>
      <c r="P68" s="23"/>
      <c r="Q68" s="23"/>
    </row>
    <row r="69" spans="1:17" x14ac:dyDescent="0.25">
      <c r="A69" s="68"/>
      <c r="I69" s="95"/>
      <c r="J69" s="95"/>
      <c r="K69" s="95"/>
      <c r="L69" s="95"/>
      <c r="M69" s="95"/>
      <c r="N69" s="23"/>
      <c r="O69" s="23"/>
      <c r="P69" s="23"/>
      <c r="Q69" s="23"/>
    </row>
    <row r="70" spans="1:17" x14ac:dyDescent="0.25">
      <c r="A70" s="68"/>
      <c r="I70" s="95"/>
      <c r="J70" s="95"/>
      <c r="K70" s="95"/>
      <c r="L70" s="95"/>
      <c r="M70" s="95"/>
      <c r="N70" s="23"/>
      <c r="O70" s="23"/>
      <c r="P70" s="23"/>
      <c r="Q70" s="23"/>
    </row>
    <row r="71" spans="1:17" x14ac:dyDescent="0.25">
      <c r="A71" s="68"/>
      <c r="I71" s="95"/>
      <c r="J71" s="95"/>
      <c r="K71" s="95"/>
      <c r="L71" s="95"/>
      <c r="M71" s="95"/>
      <c r="N71" s="23"/>
      <c r="O71" s="23"/>
      <c r="P71" s="23"/>
      <c r="Q71" s="23"/>
    </row>
    <row r="72" spans="1:17" x14ac:dyDescent="0.25">
      <c r="A72" s="68"/>
      <c r="I72" s="95"/>
      <c r="J72" s="95"/>
      <c r="K72" s="95"/>
      <c r="L72" s="95"/>
      <c r="M72" s="95"/>
      <c r="N72" s="23"/>
      <c r="O72" s="23"/>
      <c r="P72" s="23"/>
      <c r="Q72" s="23"/>
    </row>
    <row r="73" spans="1:17" x14ac:dyDescent="0.25">
      <c r="A73" s="68"/>
      <c r="I73" s="95"/>
      <c r="J73" s="95"/>
      <c r="K73" s="95"/>
      <c r="L73" s="95"/>
      <c r="M73" s="95"/>
      <c r="N73" s="23"/>
      <c r="O73" s="23"/>
      <c r="P73" s="23"/>
      <c r="Q73" s="23"/>
    </row>
    <row r="74" spans="1:17" x14ac:dyDescent="0.25">
      <c r="A74" s="68"/>
      <c r="I74" s="95"/>
      <c r="J74" s="95"/>
      <c r="K74" s="95"/>
      <c r="L74" s="95"/>
      <c r="M74" s="95"/>
      <c r="N74" s="23"/>
      <c r="O74" s="23"/>
      <c r="P74" s="23"/>
      <c r="Q74" s="23"/>
    </row>
    <row r="75" spans="1:17" x14ac:dyDescent="0.25">
      <c r="A75" s="68"/>
      <c r="I75" s="95"/>
      <c r="J75" s="95"/>
      <c r="K75" s="95"/>
      <c r="L75" s="95"/>
      <c r="M75" s="95"/>
      <c r="N75" s="23"/>
      <c r="O75" s="23"/>
      <c r="P75" s="23"/>
      <c r="Q75" s="23"/>
    </row>
    <row r="76" spans="1:17" x14ac:dyDescent="0.25">
      <c r="A76" s="68"/>
      <c r="I76" s="95"/>
      <c r="J76" s="95"/>
      <c r="K76" s="95"/>
      <c r="L76" s="95"/>
      <c r="M76" s="95"/>
      <c r="N76" s="23"/>
      <c r="O76" s="23"/>
      <c r="P76" s="23"/>
      <c r="Q76" s="23"/>
    </row>
    <row r="77" spans="1:17" x14ac:dyDescent="0.25">
      <c r="A77" s="68"/>
      <c r="I77" s="95"/>
      <c r="J77" s="95"/>
      <c r="K77" s="95"/>
      <c r="L77" s="95"/>
      <c r="M77" s="95"/>
      <c r="N77" s="23"/>
      <c r="O77" s="23"/>
      <c r="P77" s="23"/>
      <c r="Q77" s="23"/>
    </row>
    <row r="78" spans="1:17" x14ac:dyDescent="0.25">
      <c r="A78" s="68"/>
      <c r="I78" s="95"/>
      <c r="J78" s="95"/>
      <c r="K78" s="95"/>
      <c r="L78" s="95"/>
      <c r="M78" s="95"/>
      <c r="N78" s="23"/>
      <c r="O78" s="23"/>
      <c r="P78" s="23"/>
      <c r="Q78" s="23"/>
    </row>
    <row r="79" spans="1:17" x14ac:dyDescent="0.25">
      <c r="A79" s="68"/>
      <c r="I79" s="95"/>
      <c r="J79" s="95"/>
      <c r="K79" s="95"/>
      <c r="L79" s="95"/>
      <c r="M79" s="95"/>
      <c r="N79" s="23"/>
      <c r="O79" s="23"/>
      <c r="P79" s="23"/>
      <c r="Q79" s="23"/>
    </row>
    <row r="80" spans="1:17" x14ac:dyDescent="0.25">
      <c r="A80" s="68"/>
      <c r="I80" s="95"/>
      <c r="J80" s="95"/>
      <c r="K80" s="95"/>
      <c r="L80" s="95"/>
      <c r="M80" s="95"/>
      <c r="N80" s="23"/>
      <c r="O80" s="23"/>
      <c r="P80" s="23"/>
      <c r="Q80" s="23"/>
    </row>
    <row r="81" spans="1:17" x14ac:dyDescent="0.25">
      <c r="A81" s="68"/>
      <c r="I81" s="95"/>
      <c r="J81" s="95"/>
      <c r="K81" s="95"/>
      <c r="L81" s="95"/>
      <c r="M81" s="95"/>
      <c r="N81" s="23"/>
      <c r="O81" s="23"/>
      <c r="P81" s="23"/>
      <c r="Q81" s="23"/>
    </row>
    <row r="82" spans="1:17" x14ac:dyDescent="0.25">
      <c r="A82" s="68"/>
      <c r="I82" s="95"/>
      <c r="J82" s="95"/>
      <c r="K82" s="95"/>
      <c r="L82" s="95"/>
      <c r="M82" s="95"/>
      <c r="N82" s="23"/>
      <c r="O82" s="23"/>
      <c r="P82" s="23"/>
      <c r="Q82" s="23"/>
    </row>
    <row r="83" spans="1:17" x14ac:dyDescent="0.25">
      <c r="A83" s="68"/>
      <c r="I83" s="95"/>
      <c r="J83" s="95"/>
      <c r="K83" s="95"/>
      <c r="L83" s="95"/>
      <c r="M83" s="95"/>
      <c r="N83" s="23"/>
      <c r="O83" s="23"/>
      <c r="P83" s="23"/>
      <c r="Q83" s="23"/>
    </row>
    <row r="84" spans="1:17" x14ac:dyDescent="0.25">
      <c r="A84" s="68"/>
      <c r="I84" s="95"/>
      <c r="J84" s="95"/>
      <c r="K84" s="95"/>
      <c r="L84" s="95"/>
      <c r="M84" s="95"/>
      <c r="N84" s="23"/>
      <c r="O84" s="23"/>
      <c r="P84" s="23"/>
      <c r="Q84" s="23"/>
    </row>
    <row r="85" spans="1:17" x14ac:dyDescent="0.25">
      <c r="A85" s="68"/>
      <c r="I85" s="95"/>
      <c r="J85" s="95"/>
      <c r="K85" s="95"/>
      <c r="L85" s="95"/>
      <c r="M85" s="95"/>
      <c r="N85" s="23"/>
      <c r="O85" s="23"/>
      <c r="P85" s="23"/>
      <c r="Q85" s="23"/>
    </row>
    <row r="86" spans="1:17" x14ac:dyDescent="0.25">
      <c r="A86" s="68"/>
      <c r="I86" s="95"/>
      <c r="J86" s="95"/>
      <c r="K86" s="95"/>
      <c r="L86" s="95"/>
      <c r="M86" s="95"/>
      <c r="N86" s="23"/>
      <c r="O86" s="23"/>
      <c r="P86" s="23"/>
      <c r="Q86" s="23"/>
    </row>
    <row r="87" spans="1:17" x14ac:dyDescent="0.25">
      <c r="A87" s="68"/>
      <c r="I87" s="95"/>
      <c r="J87" s="95"/>
      <c r="K87" s="95"/>
      <c r="L87" s="95"/>
      <c r="M87" s="95"/>
      <c r="N87" s="23"/>
      <c r="O87" s="23"/>
      <c r="P87" s="23"/>
      <c r="Q87" s="23"/>
    </row>
    <row r="88" spans="1:17" x14ac:dyDescent="0.25">
      <c r="A88" s="74"/>
      <c r="I88" s="95"/>
      <c r="J88" s="95"/>
      <c r="K88" s="95"/>
      <c r="L88" s="95"/>
      <c r="M88" s="95"/>
      <c r="N88" s="23"/>
      <c r="O88" s="23"/>
      <c r="P88" s="23"/>
      <c r="Q88" s="23"/>
    </row>
    <row r="89" spans="1:17" x14ac:dyDescent="0.25">
      <c r="A89" s="74"/>
      <c r="I89" s="95"/>
      <c r="J89" s="95"/>
      <c r="K89" s="95"/>
      <c r="L89" s="95"/>
      <c r="M89" s="95"/>
      <c r="N89" s="23"/>
      <c r="O89" s="23"/>
      <c r="P89" s="23"/>
      <c r="Q89" s="23"/>
    </row>
    <row r="90" spans="1:17" x14ac:dyDescent="0.25">
      <c r="A90" s="74"/>
      <c r="I90" s="95"/>
      <c r="J90" s="95"/>
      <c r="K90" s="95"/>
      <c r="L90" s="95"/>
      <c r="M90" s="95"/>
      <c r="N90" s="23"/>
      <c r="O90" s="23"/>
      <c r="P90" s="23"/>
      <c r="Q90" s="23"/>
    </row>
    <row r="91" spans="1:17" x14ac:dyDescent="0.25">
      <c r="A91" s="74"/>
      <c r="I91" s="95"/>
      <c r="J91" s="95"/>
      <c r="K91" s="95"/>
      <c r="L91" s="95"/>
      <c r="M91" s="95"/>
      <c r="N91" s="23"/>
      <c r="O91" s="23"/>
      <c r="P91" s="23"/>
      <c r="Q91" s="23"/>
    </row>
    <row r="92" spans="1:17" x14ac:dyDescent="0.25">
      <c r="I92" s="95"/>
      <c r="J92" s="95"/>
      <c r="K92" s="95"/>
      <c r="L92" s="95"/>
      <c r="M92" s="95"/>
      <c r="N92" s="23"/>
      <c r="O92" s="23"/>
      <c r="P92" s="23"/>
      <c r="Q92" s="23"/>
    </row>
    <row r="93" spans="1:17" x14ac:dyDescent="0.25">
      <c r="I93" s="95"/>
      <c r="J93" s="95"/>
      <c r="K93" s="95"/>
      <c r="L93" s="95"/>
      <c r="M93" s="95"/>
      <c r="N93" s="23"/>
      <c r="O93" s="23"/>
      <c r="P93" s="23"/>
      <c r="Q93" s="23"/>
    </row>
    <row r="94" spans="1:17" x14ac:dyDescent="0.25">
      <c r="I94" s="95"/>
      <c r="J94" s="95"/>
      <c r="K94" s="95"/>
      <c r="L94" s="95"/>
      <c r="M94" s="95"/>
      <c r="N94" s="23"/>
      <c r="O94" s="23"/>
      <c r="P94" s="23"/>
      <c r="Q94" s="23"/>
    </row>
    <row r="95" spans="1:17" x14ac:dyDescent="0.25">
      <c r="I95" s="95"/>
      <c r="J95" s="95"/>
      <c r="K95" s="95"/>
      <c r="L95" s="95"/>
      <c r="M95" s="95"/>
      <c r="N95" s="23"/>
      <c r="O95" s="23"/>
      <c r="P95" s="23"/>
      <c r="Q95" s="23"/>
    </row>
    <row r="96" spans="1:17" x14ac:dyDescent="0.25">
      <c r="I96" s="95"/>
      <c r="J96" s="95"/>
      <c r="K96" s="95"/>
      <c r="L96" s="95"/>
      <c r="M96" s="95"/>
      <c r="N96" s="23"/>
      <c r="O96" s="23"/>
      <c r="P96" s="23"/>
      <c r="Q96" s="23"/>
    </row>
    <row r="97" spans="9:17" x14ac:dyDescent="0.25">
      <c r="I97" s="95"/>
      <c r="J97" s="95"/>
      <c r="K97" s="95"/>
      <c r="L97" s="95"/>
      <c r="M97" s="95"/>
      <c r="N97" s="23"/>
      <c r="O97" s="23"/>
      <c r="P97" s="23"/>
      <c r="Q97" s="23"/>
    </row>
    <row r="98" spans="9:17" x14ac:dyDescent="0.25">
      <c r="I98" s="95"/>
      <c r="J98" s="95"/>
      <c r="K98" s="95"/>
      <c r="L98" s="95"/>
      <c r="M98" s="95"/>
      <c r="N98" s="23"/>
      <c r="O98" s="23"/>
      <c r="P98" s="23"/>
      <c r="Q98" s="23"/>
    </row>
    <row r="99" spans="9:17" x14ac:dyDescent="0.25">
      <c r="I99" s="95"/>
      <c r="J99" s="95"/>
      <c r="K99" s="95"/>
      <c r="L99" s="95"/>
      <c r="M99" s="95"/>
      <c r="N99" s="23"/>
      <c r="O99" s="23"/>
      <c r="P99" s="23"/>
      <c r="Q99" s="23"/>
    </row>
    <row r="100" spans="9:17" x14ac:dyDescent="0.25">
      <c r="I100" s="95"/>
      <c r="J100" s="95"/>
      <c r="K100" s="95"/>
      <c r="L100" s="95"/>
      <c r="M100" s="95"/>
      <c r="N100" s="23"/>
      <c r="O100" s="23"/>
      <c r="P100" s="23"/>
      <c r="Q100" s="23"/>
    </row>
    <row r="101" spans="9:17" x14ac:dyDescent="0.25">
      <c r="I101" s="95"/>
      <c r="J101" s="95"/>
      <c r="K101" s="95"/>
      <c r="L101" s="95"/>
      <c r="M101" s="95"/>
      <c r="N101" s="23"/>
      <c r="O101" s="23"/>
      <c r="P101" s="23"/>
      <c r="Q101" s="23"/>
    </row>
    <row r="102" spans="9:17" x14ac:dyDescent="0.25">
      <c r="I102" s="95"/>
      <c r="J102" s="95"/>
      <c r="K102" s="95"/>
      <c r="L102" s="95"/>
      <c r="M102" s="95"/>
    </row>
    <row r="103" spans="9:17" x14ac:dyDescent="0.25">
      <c r="I103" s="95"/>
      <c r="J103" s="95"/>
      <c r="K103" s="95"/>
      <c r="L103" s="95"/>
      <c r="M103" s="95"/>
    </row>
    <row r="104" spans="9:17" x14ac:dyDescent="0.25">
      <c r="I104" s="95"/>
      <c r="J104" s="95"/>
      <c r="K104" s="95"/>
      <c r="L104" s="95"/>
      <c r="M104" s="95"/>
    </row>
    <row r="105" spans="9:17" x14ac:dyDescent="0.25">
      <c r="I105" s="95"/>
      <c r="J105" s="95"/>
      <c r="K105" s="95"/>
      <c r="L105" s="95"/>
      <c r="M105" s="95"/>
    </row>
    <row r="106" spans="9:17" x14ac:dyDescent="0.25">
      <c r="I106" s="95"/>
      <c r="J106" s="95"/>
      <c r="K106" s="95"/>
      <c r="L106" s="95"/>
      <c r="M106" s="95"/>
    </row>
    <row r="107" spans="9:17" x14ac:dyDescent="0.25">
      <c r="I107" s="95"/>
      <c r="J107" s="95"/>
      <c r="K107" s="95"/>
      <c r="L107" s="95"/>
      <c r="M107" s="95"/>
    </row>
    <row r="108" spans="9:17" x14ac:dyDescent="0.25">
      <c r="I108" s="95"/>
      <c r="J108" s="95"/>
      <c r="K108" s="95"/>
      <c r="L108" s="95"/>
      <c r="M108" s="95"/>
    </row>
  </sheetData>
  <autoFilter ref="A5:WVP47"/>
  <mergeCells count="166">
    <mergeCell ref="M3:O3"/>
    <mergeCell ref="P3:P4"/>
    <mergeCell ref="Q3:Q4"/>
    <mergeCell ref="R3:R4"/>
    <mergeCell ref="A6:A8"/>
    <mergeCell ref="B6:B8"/>
    <mergeCell ref="C6:C8"/>
    <mergeCell ref="D6:D8"/>
    <mergeCell ref="E6:E8"/>
    <mergeCell ref="G3:G4"/>
    <mergeCell ref="H3:H4"/>
    <mergeCell ref="I3:I4"/>
    <mergeCell ref="J3:J4"/>
    <mergeCell ref="K3:K4"/>
    <mergeCell ref="L3:L4"/>
    <mergeCell ref="A3:A4"/>
    <mergeCell ref="B3:B4"/>
    <mergeCell ref="C3:C4"/>
    <mergeCell ref="D3:D4"/>
    <mergeCell ref="E3:E4"/>
    <mergeCell ref="F3:F4"/>
    <mergeCell ref="L6:L8"/>
    <mergeCell ref="M6:M8"/>
    <mergeCell ref="O6:O8"/>
    <mergeCell ref="P6:P8"/>
    <mergeCell ref="Q6:Q8"/>
    <mergeCell ref="R6:R8"/>
    <mergeCell ref="F6:F8"/>
    <mergeCell ref="G6:G8"/>
    <mergeCell ref="H6:H8"/>
    <mergeCell ref="I6:I8"/>
    <mergeCell ref="J6:J8"/>
    <mergeCell ref="K6:K8"/>
    <mergeCell ref="P9:P11"/>
    <mergeCell ref="Q9:Q11"/>
    <mergeCell ref="R9:R11"/>
    <mergeCell ref="A12:A18"/>
    <mergeCell ref="B12:B18"/>
    <mergeCell ref="C12:C18"/>
    <mergeCell ref="D12:D18"/>
    <mergeCell ref="E12:E18"/>
    <mergeCell ref="G9:G11"/>
    <mergeCell ref="H9:H11"/>
    <mergeCell ref="I9:I11"/>
    <mergeCell ref="J9:J11"/>
    <mergeCell ref="K9:K11"/>
    <mergeCell ref="L9:L11"/>
    <mergeCell ref="A9:A11"/>
    <mergeCell ref="B9:B11"/>
    <mergeCell ref="C9:C11"/>
    <mergeCell ref="D9:D11"/>
    <mergeCell ref="E9:E11"/>
    <mergeCell ref="F9:F11"/>
    <mergeCell ref="F12:F18"/>
    <mergeCell ref="G12:G18"/>
    <mergeCell ref="H12:H18"/>
    <mergeCell ref="I12:I18"/>
    <mergeCell ref="J12:J14"/>
    <mergeCell ref="K12:K14"/>
    <mergeCell ref="J16:J18"/>
    <mergeCell ref="K16:K18"/>
    <mergeCell ref="M9:M11"/>
    <mergeCell ref="L12:L14"/>
    <mergeCell ref="M12:M14"/>
    <mergeCell ref="O12:O14"/>
    <mergeCell ref="O9:O11"/>
    <mergeCell ref="P12:P14"/>
    <mergeCell ref="Q12:Q18"/>
    <mergeCell ref="R12:R14"/>
    <mergeCell ref="L16:L18"/>
    <mergeCell ref="M16:M18"/>
    <mergeCell ref="P16:P18"/>
    <mergeCell ref="R16:R18"/>
    <mergeCell ref="A21:A25"/>
    <mergeCell ref="B21:B25"/>
    <mergeCell ref="C21:C25"/>
    <mergeCell ref="D21:D25"/>
    <mergeCell ref="E21:E25"/>
    <mergeCell ref="F21:F25"/>
    <mergeCell ref="A19:A20"/>
    <mergeCell ref="B19:B20"/>
    <mergeCell ref="C19:C20"/>
    <mergeCell ref="D19:D20"/>
    <mergeCell ref="E19:E20"/>
    <mergeCell ref="F19:F20"/>
    <mergeCell ref="G21:G25"/>
    <mergeCell ref="H21:H25"/>
    <mergeCell ref="I21:I25"/>
    <mergeCell ref="Q21:Q25"/>
    <mergeCell ref="N23:N24"/>
    <mergeCell ref="A26:A27"/>
    <mergeCell ref="B26:B27"/>
    <mergeCell ref="C26:C27"/>
    <mergeCell ref="D26:D27"/>
    <mergeCell ref="E26:E27"/>
    <mergeCell ref="F26:F27"/>
    <mergeCell ref="R23:R24"/>
    <mergeCell ref="G19:G20"/>
    <mergeCell ref="H19:H20"/>
    <mergeCell ref="I19:I20"/>
    <mergeCell ref="Q19:Q20"/>
    <mergeCell ref="G26:G27"/>
    <mergeCell ref="H26:H27"/>
    <mergeCell ref="I26:I27"/>
    <mergeCell ref="Q26:Q27"/>
    <mergeCell ref="G28:G29"/>
    <mergeCell ref="H28:H29"/>
    <mergeCell ref="I28:I29"/>
    <mergeCell ref="Q28:Q29"/>
    <mergeCell ref="A30:A31"/>
    <mergeCell ref="B30:B31"/>
    <mergeCell ref="C30:C31"/>
    <mergeCell ref="D30:D31"/>
    <mergeCell ref="E30:E31"/>
    <mergeCell ref="F30:F31"/>
    <mergeCell ref="G30:G31"/>
    <mergeCell ref="H30:H31"/>
    <mergeCell ref="I30:I31"/>
    <mergeCell ref="Q30:Q31"/>
    <mergeCell ref="A28:A29"/>
    <mergeCell ref="B28:B29"/>
    <mergeCell ref="C28:C29"/>
    <mergeCell ref="D28:D29"/>
    <mergeCell ref="E28:E29"/>
    <mergeCell ref="F28:F29"/>
    <mergeCell ref="Q32:Q35"/>
    <mergeCell ref="A40:A41"/>
    <mergeCell ref="B40:B41"/>
    <mergeCell ref="C40:C41"/>
    <mergeCell ref="D40:D41"/>
    <mergeCell ref="E40:E41"/>
    <mergeCell ref="F40:F41"/>
    <mergeCell ref="R40:R41"/>
    <mergeCell ref="C45:K45"/>
    <mergeCell ref="Q40:Q41"/>
    <mergeCell ref="A32:A35"/>
    <mergeCell ref="B32:B35"/>
    <mergeCell ref="C32:C35"/>
    <mergeCell ref="D32:D35"/>
    <mergeCell ref="E32:E35"/>
    <mergeCell ref="F32:F35"/>
    <mergeCell ref="G32:G35"/>
    <mergeCell ref="H32:H35"/>
    <mergeCell ref="I32:I35"/>
    <mergeCell ref="A42:A43"/>
    <mergeCell ref="R42:R43"/>
    <mergeCell ref="Q42:Q43"/>
    <mergeCell ref="C46:K46"/>
    <mergeCell ref="C47:K47"/>
    <mergeCell ref="B51:I51"/>
    <mergeCell ref="B52:I52"/>
    <mergeCell ref="G40:G41"/>
    <mergeCell ref="H40:H41"/>
    <mergeCell ref="I40:I41"/>
    <mergeCell ref="L40:L41"/>
    <mergeCell ref="P40:P41"/>
    <mergeCell ref="B42:B43"/>
    <mergeCell ref="C42:C43"/>
    <mergeCell ref="D42:D43"/>
    <mergeCell ref="E42:E43"/>
    <mergeCell ref="F42:F43"/>
    <mergeCell ref="G42:G43"/>
    <mergeCell ref="H42:H43"/>
    <mergeCell ref="I42:I43"/>
    <mergeCell ref="K42:K43"/>
    <mergeCell ref="L42:L43"/>
  </mergeCells>
  <pageMargins left="0.23622047244094491" right="0.23622047244094491" top="0.74803149606299213" bottom="0.74803149606299213" header="0.31496062992125984" footer="0.31496062992125984"/>
  <pageSetup paperSize="8" scale="60" fitToHeight="0" orientation="landscape" horizontalDpi="4294967293" verticalDpi="4294967293" r:id="rId1"/>
  <headerFooter>
    <oddFooter xml:space="preserve">&amp;CStránka &amp;P z &amp;N&amp;RZpracoval odbor finanční, stav k 1. 7. 2020
</oddFooter>
  </headerFooter>
  <colBreaks count="1" manualBreakCount="1">
    <brk id="11" max="1048575"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PublishingExpirationDate xmlns="http://schemas.microsoft.com/sharepoint/v3" xsi:nil="true"/>
    <PublishingStartDate xmlns="http://schemas.microsoft.com/sharepoint/v3" xsi:nil="true"/>
    <MigrationSourceURL xmlns="c9e48692-194e-417d-af40-42e3d4ef737b" xsi:nil="true"/>
    <RoutingEnabled xmlns="http://schemas.microsoft.com/sharepoint/v3"/>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43E5FB4789618B4A826E5F0E1E730B97" ma:contentTypeVersion="2" ma:contentTypeDescription="Vytvoří nový dokument" ma:contentTypeScope="" ma:versionID="7719bb7ff21291a19da0fbb83fa2ce48">
  <xsd:schema xmlns:xsd="http://www.w3.org/2001/XMLSchema" xmlns:xs="http://www.w3.org/2001/XMLSchema" xmlns:p="http://schemas.microsoft.com/office/2006/metadata/properties" xmlns:ns1="http://schemas.microsoft.com/sharepoint/v3" xmlns:ns2="c9e48692-194e-417d-af40-42e3d4ef737b" targetNamespace="http://schemas.microsoft.com/office/2006/metadata/properties" ma:root="true" ma:fieldsID="799fdf3e68ddcfad9de9aee4093827fb" ns1:_="" ns2:_="">
    <xsd:import namespace="http://schemas.microsoft.com/sharepoint/v3"/>
    <xsd:import namespace="c9e48692-194e-417d-af40-42e3d4ef737b"/>
    <xsd:element name="properties">
      <xsd:complexType>
        <xsd:sequence>
          <xsd:element name="documentManagement">
            <xsd:complexType>
              <xsd:all>
                <xsd:element ref="ns1:PublishingStartDate" minOccurs="0"/>
                <xsd:element ref="ns1:PublishingExpirationDate" minOccurs="0"/>
                <xsd:element ref="ns2:MigrationSourceURL" minOccurs="0"/>
                <xsd:element ref="ns1:RoutingEnabled"/>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Datum zahájení plánování" ma:description="" ma:internalName="PublishingStartDate">
      <xsd:simpleType>
        <xsd:restriction base="dms:Unknown"/>
      </xsd:simpleType>
    </xsd:element>
    <xsd:element name="PublishingExpirationDate" ma:index="9" nillable="true" ma:displayName="Datum ukončení plánování" ma:description="" ma:internalName="PublishingExpirationDate">
      <xsd:simpleType>
        <xsd:restriction base="dms:Unknown"/>
      </xsd:simpleType>
    </xsd:element>
    <xsd:element name="RoutingEnabled" ma:index="11" ma:displayName="Aktivní" ma:internalName="RoutingEnabled">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c9e48692-194e-417d-af40-42e3d4ef737b" elementFormDefault="qualified">
    <xsd:import namespace="http://schemas.microsoft.com/office/2006/documentManagement/types"/>
    <xsd:import namespace="http://schemas.microsoft.com/office/infopath/2007/PartnerControls"/>
    <xsd:element name="MigrationSourceURL" ma:index="10" nillable="true" ma:displayName="MigrationSourceURL" ma:internalName="MigrationSourceURL1">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0908836-A44B-4D5E-A635-DA47F139A9BC}"/>
</file>

<file path=customXml/itemProps2.xml><?xml version="1.0" encoding="utf-8"?>
<ds:datastoreItem xmlns:ds="http://schemas.openxmlformats.org/officeDocument/2006/customXml" ds:itemID="{89B72566-340D-44B6-81A1-FD7CD9457FAC}"/>
</file>

<file path=customXml/itemProps3.xml><?xml version="1.0" encoding="utf-8"?>
<ds:datastoreItem xmlns:ds="http://schemas.openxmlformats.org/officeDocument/2006/customXml" ds:itemID="{27796A6A-E294-4511-A362-8BA68DF61B5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3</vt:i4>
      </vt:variant>
      <vt:variant>
        <vt:lpstr>Pojmenované oblasti</vt:lpstr>
      </vt:variant>
      <vt:variant>
        <vt:i4>2</vt:i4>
      </vt:variant>
    </vt:vector>
  </HeadingPairs>
  <TitlesOfParts>
    <vt:vector size="5" baseType="lpstr">
      <vt:lpstr>Přehled celkem</vt:lpstr>
      <vt:lpstr>KK_sledování </vt:lpstr>
      <vt:lpstr>PO_sledován</vt:lpstr>
      <vt:lpstr>'KK_sledování '!Názvy_tisku</vt:lpstr>
      <vt:lpstr>PO_sledován!Názvy_tisku</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Příloha č. 1 k usnesení z 213. zasedání Rady Karlovarského kraje, které se uskutečnilo dne 27.7.2020 (k bodu č. 13)</dc:title>
  <dc:creator/>
  <cp:lastModifiedBy/>
  <dcterms:created xsi:type="dcterms:W3CDTF">2006-09-16T00:00:00Z</dcterms:created>
  <dcterms:modified xsi:type="dcterms:W3CDTF">2020-07-28T06:10:45Z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0x01010043E5FB4789618B4A826E5F0E1E730B97</vt:lpwstr>
  </property>
</Properties>
</file>