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 sheetId="70" r:id="rId3"/>
  </sheets>
  <definedNames>
    <definedName name="_xlnm._FilterDatabase" localSheetId="1" hidden="1">'KK_sledování '!$A$5:$R$48</definedName>
    <definedName name="_xlnm._FilterDatabase" localSheetId="2" hidden="1">PO_sledován!$A$5:$WVP$47</definedName>
    <definedName name="_xlnm.Print_Titles" localSheetId="1">'KK_sledování '!$3:$5</definedName>
    <definedName name="_xlnm.Print_Titles" localSheetId="2">PO_sledován!$3:$5</definedName>
  </definedNames>
  <calcPr calcId="162913"/>
</workbook>
</file>

<file path=xl/calcChain.xml><?xml version="1.0" encoding="utf-8"?>
<calcChain xmlns="http://schemas.openxmlformats.org/spreadsheetml/2006/main">
  <c r="F14" i="71" l="1"/>
  <c r="N47" i="69" l="1"/>
  <c r="N48" i="69"/>
  <c r="G44" i="70" l="1"/>
  <c r="C13" i="71" s="1"/>
  <c r="N45" i="70"/>
  <c r="O44" i="70"/>
  <c r="G13" i="71" s="1"/>
  <c r="G10" i="71" s="1"/>
  <c r="N44" i="70"/>
  <c r="F13" i="71" s="1"/>
  <c r="L44" i="70"/>
  <c r="D13" i="71" s="1"/>
  <c r="M43" i="70"/>
  <c r="M42" i="70"/>
  <c r="Q42" i="70" l="1"/>
  <c r="N46" i="70" l="1"/>
  <c r="E23" i="71" s="1"/>
  <c r="Q45" i="69" l="1"/>
  <c r="P45" i="69"/>
  <c r="Q44" i="69"/>
  <c r="P44" i="69"/>
  <c r="N47" i="70" l="1"/>
  <c r="E25" i="71" s="1"/>
  <c r="O47" i="70"/>
  <c r="M41" i="70"/>
  <c r="Q40" i="70" s="1"/>
  <c r="Q39" i="70"/>
  <c r="M38" i="70"/>
  <c r="M37" i="70"/>
  <c r="P37" i="70" s="1"/>
  <c r="M36" i="70"/>
  <c r="Q36" i="70" s="1"/>
  <c r="M35" i="70"/>
  <c r="M34" i="70"/>
  <c r="P34" i="70" s="1"/>
  <c r="P33" i="70"/>
  <c r="M32" i="70"/>
  <c r="M31" i="70"/>
  <c r="M30" i="70"/>
  <c r="P30" i="70" s="1"/>
  <c r="M29" i="70"/>
  <c r="P29" i="70" s="1"/>
  <c r="M28" i="70"/>
  <c r="M27" i="70"/>
  <c r="P27" i="70" s="1"/>
  <c r="M26" i="70"/>
  <c r="M25" i="70"/>
  <c r="P25" i="70" s="1"/>
  <c r="P24" i="70"/>
  <c r="P23" i="70"/>
  <c r="M22" i="70"/>
  <c r="M21" i="70"/>
  <c r="M20" i="70"/>
  <c r="P20" i="70" s="1"/>
  <c r="M19" i="70"/>
  <c r="P19" i="70" s="1"/>
  <c r="M16" i="70"/>
  <c r="P16" i="70" s="1"/>
  <c r="M15" i="70"/>
  <c r="P15" i="70" s="1"/>
  <c r="M12" i="70"/>
  <c r="M9" i="70"/>
  <c r="P9" i="70" s="1"/>
  <c r="M6" i="70"/>
  <c r="Q12" i="70" l="1"/>
  <c r="Q26" i="70"/>
  <c r="M44" i="70"/>
  <c r="E13" i="71" s="1"/>
  <c r="P21" i="70"/>
  <c r="Q9" i="70"/>
  <c r="P36" i="70"/>
  <c r="Q38" i="70"/>
  <c r="P12" i="70"/>
  <c r="Q19" i="70"/>
  <c r="Q21" i="70"/>
  <c r="P40" i="70"/>
  <c r="Q37" i="70"/>
  <c r="P28" i="70"/>
  <c r="Q30" i="70"/>
  <c r="P32" i="70"/>
  <c r="P6" i="70"/>
  <c r="P26" i="70"/>
  <c r="Q28" i="70"/>
  <c r="Q32" i="70"/>
  <c r="Q6" i="70"/>
  <c r="P31" i="70"/>
  <c r="I13" i="71" l="1"/>
  <c r="H13" i="71"/>
  <c r="P44" i="70"/>
  <c r="Q44" i="70"/>
  <c r="O46" i="69"/>
  <c r="G9" i="71" s="1"/>
  <c r="G7" i="71" s="1"/>
  <c r="G16" i="71" s="1"/>
  <c r="N46" i="69"/>
  <c r="F9" i="71" s="1"/>
  <c r="L46" i="69"/>
  <c r="D9" i="71" s="1"/>
  <c r="G46" i="69"/>
  <c r="C9" i="71" s="1"/>
  <c r="Q43" i="69"/>
  <c r="P43" i="69"/>
  <c r="Q42" i="69"/>
  <c r="M41" i="69"/>
  <c r="Q41" i="69" s="1"/>
  <c r="P40" i="69"/>
  <c r="P39" i="69"/>
  <c r="Q37" i="69"/>
  <c r="P37" i="69"/>
  <c r="M36" i="69"/>
  <c r="P36" i="69" s="1"/>
  <c r="M33" i="69"/>
  <c r="M32" i="69"/>
  <c r="P32" i="69" s="1"/>
  <c r="M31" i="69"/>
  <c r="M29" i="69"/>
  <c r="P29" i="69" s="1"/>
  <c r="M28" i="69"/>
  <c r="M26" i="69"/>
  <c r="P26" i="69" s="1"/>
  <c r="Q25" i="69"/>
  <c r="M25" i="69"/>
  <c r="M24" i="69"/>
  <c r="M23" i="69"/>
  <c r="M22" i="69"/>
  <c r="M21" i="69"/>
  <c r="M19" i="69"/>
  <c r="P19" i="69" s="1"/>
  <c r="P18" i="69"/>
  <c r="M17" i="69"/>
  <c r="Q17" i="69" s="1"/>
  <c r="Q15" i="69"/>
  <c r="P15" i="69"/>
  <c r="M14" i="69"/>
  <c r="P14" i="69" s="1"/>
  <c r="M13" i="69"/>
  <c r="Q13" i="69" s="1"/>
  <c r="M12" i="69"/>
  <c r="P12" i="69" s="1"/>
  <c r="M11" i="69"/>
  <c r="Q11" i="69" s="1"/>
  <c r="P10" i="69"/>
  <c r="M9" i="69"/>
  <c r="P9" i="69" s="1"/>
  <c r="M8" i="69"/>
  <c r="M7" i="69"/>
  <c r="M6" i="69"/>
  <c r="P24" i="69" l="1"/>
  <c r="P41" i="69"/>
  <c r="P22" i="69"/>
  <c r="Q29" i="69"/>
  <c r="P6" i="69"/>
  <c r="P13" i="69"/>
  <c r="Q22" i="69"/>
  <c r="Q6" i="69"/>
  <c r="P25" i="69"/>
  <c r="O48" i="69"/>
  <c r="E26" i="71" s="1"/>
  <c r="Q12" i="69"/>
  <c r="P21" i="69"/>
  <c r="P28" i="69"/>
  <c r="P31" i="69"/>
  <c r="Q28" i="69"/>
  <c r="Q31" i="69"/>
  <c r="P33" i="69"/>
  <c r="M46" i="69"/>
  <c r="E9" i="71" s="1"/>
  <c r="P7" i="69"/>
  <c r="P8" i="69"/>
  <c r="P17" i="69"/>
  <c r="P11" i="69"/>
  <c r="Q19" i="69"/>
  <c r="Q26" i="69"/>
  <c r="Q46" i="69" l="1"/>
  <c r="I9" i="71" s="1"/>
  <c r="P46" i="69"/>
  <c r="H9" i="71" s="1"/>
  <c r="F7" i="71" l="1"/>
  <c r="D7" i="71"/>
  <c r="E7" i="71" l="1"/>
  <c r="I7" i="71" l="1"/>
  <c r="H7" i="71"/>
  <c r="F10" i="71" l="1"/>
  <c r="F16" i="71" s="1"/>
  <c r="E10" i="71" l="1"/>
  <c r="D10" i="71"/>
  <c r="D16" i="71" s="1"/>
  <c r="E22" i="71" l="1"/>
  <c r="E16" i="71"/>
  <c r="H16" i="71" l="1"/>
  <c r="E28" i="71"/>
</calcChain>
</file>

<file path=xl/sharedStrings.xml><?xml version="1.0" encoding="utf-8"?>
<sst xmlns="http://schemas.openxmlformats.org/spreadsheetml/2006/main" count="626" uniqueCount="374">
  <si>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</si>
  <si>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</si>
  <si>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</si>
  <si>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</si>
  <si>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</si>
  <si>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</si>
  <si>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</si>
  <si>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</si>
  <si>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</si>
  <si>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</si>
  <si>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</si>
  <si>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</si>
  <si>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</si>
  <si>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</si>
  <si>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</si>
  <si>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</si>
  <si>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</si>
  <si>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</si>
  <si>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</si>
  <si>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</si>
  <si>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</si>
  <si>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</si>
  <si>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</si>
  <si>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</si>
  <si>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</si>
  <si>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</si>
  <si>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</si>
  <si>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</si>
  <si>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</si>
  <si>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</si>
  <si>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</si>
  <si>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</si>
  <si>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</si>
  <si>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</si>
  <si>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</si>
  <si>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</si>
  <si>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</si>
  <si>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</si>
  <si>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</si>
  <si>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</si>
  <si>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</si>
  <si>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</si>
  <si>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</si>
  <si>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</si>
  <si>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</si>
  <si>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</si>
  <si>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</si>
  <si>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</si>
  <si>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</si>
  <si>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</si>
  <si>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</si>
  <si>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</si>
  <si>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</si>
  <si>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</si>
  <si>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</si>
  <si>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</si>
  <si>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</si>
  <si>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</si>
  <si>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</si>
  <si>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</si>
  <si>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</si>
  <si>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</si>
  <si>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</si>
  <si>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</si>
  <si>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</si>
  <si>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</si>
  <si>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</si>
  <si>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</si>
  <si>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</si>
  <si>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</si>
  <si>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</si>
  <si>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</si>
  <si>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</si>
  <si>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</si>
  <si>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</si>
  <si>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</si>
  <si>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</si>
  <si>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</si>
  <si>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</si>
  <si>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</si>
  <si>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 xml:space="preserve">8.11.2018 podala ISŠTE zásahovou správní žalobu (žalobu na ochranu před nezákonným zásahem dle § 82 správního řádu).  </t>
    </r>
    <r>
      <rPr>
        <sz val="11"/>
        <rFont val="Calibri"/>
        <family val="2"/>
        <charset val="238"/>
      </rPr>
      <t xml:space="preserve">
8.11.2018 zaslala ISŠTE na RRSZ dopis s žádostí o vyjádření k žádosti o vratku. Soudní poplatek ve výši 2 000,- Kč byl zaplacen dne 19.12.2018. Dne 18.2.2019 doručeno vyjádření žalovaného, tj. MFČR.</t>
    </r>
    <r>
      <rPr>
        <b/>
        <sz val="11"/>
        <rFont val="Calibri"/>
        <family val="2"/>
        <charset val="238"/>
      </rPr>
      <t xml:space="preserve"> Soudní jednání je nařízeno na 29.8.2019.
OČEKÁVÁME ROZHODNUTÍ MF O ODVOLÁNÍ PROTI NEPŘIZNÁNÍ VRATITELNÉHO PŘEPLATKU, PROTI CHYBNÉ VÝŠI ÚROKU Z VRATITELNÉHO PŘEPLATKU A PROTI NEPŘIZNÁNÍ ÚROKU Z NEOPRÁVNĚNÉHO JEDNÁNÍ SPRÁVCE DANĚ.</t>
    </r>
  </si>
  <si>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</si>
  <si>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19.2.2018 podána správní žaloba proti rozhodnutí o sporu o částku ve výši 30.546.522,23 Kč.
</t>
    </r>
    <r>
      <rPr>
        <b/>
        <sz val="11"/>
        <rFont val="Calibri"/>
        <family val="2"/>
        <charset val="238"/>
      </rPr>
      <t>OČEKÁVÁME ROZSUDEK VE VĚCI SPRÁVNÍ ŽALOBY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</si>
  <si>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</si>
  <si>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</si>
  <si>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</si>
  <si>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</si>
  <si>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</si>
  <si>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</si>
  <si>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</si>
  <si>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</si>
  <si>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t>
    </r>
    <r>
      <rPr>
        <b/>
        <sz val="11"/>
        <rFont val="Calibri"/>
        <family val="2"/>
        <charset val="238"/>
      </rPr>
      <t>Ústní jednání u příslušného soudu je nařízené na den 21.08.2019.</t>
    </r>
  </si>
  <si>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</si>
  <si>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</si>
  <si>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</si>
  <si>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</si>
  <si>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</si>
  <si>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</si>
  <si>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</si>
  <si>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</si>
  <si>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</si>
  <si>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</si>
  <si>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</si>
  <si>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</si>
  <si>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</si>
  <si>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</si>
  <si>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infpormovart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</si>
  <si>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</si>
  <si>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</si>
  <si>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</si>
  <si>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</si>
  <si>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</si>
  <si>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</si>
  <si>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</si>
  <si>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</si>
  <si>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</si>
  <si>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Prozatím byl doručen a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</si>
  <si>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</si>
  <si>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</si>
  <si>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</si>
  <si>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</si>
  <si>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</si>
  <si>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</si>
  <si>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pochybení ve 2 veřejných zakázkách - zadavatel zveřejnění dodatečných informací dle § 49 odst. 3 ZVZ zveřejnil s identifikačními údaji žadatelů; umělé dělení veřejných zakázek;
dále pochybení u VZ Autorský dozor - nevyhlášení VŘ</t>
  </si>
  <si>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t>
    </r>
    <r>
      <rPr>
        <b/>
        <sz val="11"/>
        <color indexed="8"/>
        <rFont val="Calibri"/>
        <family val="2"/>
        <charset val="238"/>
      </rPr>
      <t>OČEKÁVÁME ROZHODNUTÍ MFČR O SPORU Z VEŘEJNOPRÁVNÍ SMLOUVY PRO PENĚŽITÉ PLNĚNÍ.</t>
    </r>
  </si>
  <si>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</si>
  <si>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</si>
  <si>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neoprávněné slučování zakázek
neprodloužení lhůty pro předkládání nabídek po doplnění informací k zadávací dokumentaci
uzavření dodatku ke smlouvě, kterým byla smlouva podstatně změněna 
</t>
  </si>
  <si>
    <r>
      <t>20.12.2016 doručena Zpráva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</si>
  <si>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</si>
  <si>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</si>
  <si>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</si>
  <si>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</si>
  <si>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</si>
  <si>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</si>
  <si>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</si>
  <si>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</si>
  <si>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</si>
  <si>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</si>
  <si>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</si>
  <si>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</si>
  <si>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</si>
  <si>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</si>
  <si>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</si>
  <si>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</si>
  <si>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</si>
  <si>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</si>
  <si>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</si>
  <si>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</si>
  <si>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</si>
  <si>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</si>
  <si>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</si>
  <si>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</si>
  <si>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</si>
  <si>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</si>
  <si>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</si>
  <si>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</si>
  <si>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</si>
  <si>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</si>
  <si>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</si>
  <si>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</si>
  <si>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</si>
  <si>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</si>
  <si>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</si>
  <si>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</si>
  <si>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</si>
  <si>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</si>
  <si>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</si>
  <si>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</si>
  <si>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</si>
  <si>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</si>
  <si>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</si>
  <si>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</si>
  <si>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</si>
  <si>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</si>
  <si>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</si>
  <si>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</si>
  <si>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</si>
  <si>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</si>
  <si>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</si>
  <si>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</si>
  <si>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</si>
  <si>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</si>
  <si>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</si>
  <si>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</si>
  <si>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</si>
  <si>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</si>
  <si>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</si>
  <si>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</si>
  <si>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</si>
  <si>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</si>
  <si>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</si>
  <si>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</si>
  <si>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</si>
  <si>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</si>
  <si>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</si>
  <si>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</si>
  <si>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</si>
  <si>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</si>
  <si>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</si>
  <si>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</si>
  <si>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</si>
  <si>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</si>
  <si>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</si>
  <si>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</si>
  <si>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</si>
  <si>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</si>
  <si>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</si>
  <si>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</si>
  <si>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</si>
  <si>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ODVOLÁNÍ PROTI PV</t>
  </si>
  <si>
    <t>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ODVOLÁNÍ PROTI PV</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</si>
  <si>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</si>
  <si>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</si>
  <si>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</si>
  <si>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</si>
  <si>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r>
      <t xml:space="preserve">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 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 Kč uhrazen dne 11.4.2017; správní žaloba podána dne 31.5.2017; 21.4.2017 z FÚ platební výměr na penále ve výši 979.098 Kč, uhrazen dne 26.4.2017; 14.3.2019 doručen Rozsudek č.j. 30Af25/2017-149 ze dne 31.1.2019 o zamítnutí žaloby
</t>
    </r>
    <r>
      <rPr>
        <b/>
        <sz val="11"/>
        <rFont val="Calibri"/>
        <family val="2"/>
        <charset val="238"/>
        <scheme val="minor"/>
      </rPr>
      <t>ŽÁDOST O PROMINUTÍ ODVODU A DOSUD NEVYM.PENÁLE NA GENER.FIN.ŘED.</t>
    </r>
    <r>
      <rPr>
        <sz val="11"/>
        <rFont val="Calibri"/>
        <family val="2"/>
        <charset val="238"/>
        <scheme val="minor"/>
      </rPr>
      <t xml:space="preserve">
</t>
    </r>
  </si>
  <si>
    <t>FÚ
penále</t>
  </si>
  <si>
    <t xml:space="preserve">JUDr. Martin Havel                 </t>
  </si>
  <si>
    <t xml:space="preserve">zadavatel požadoval prokázání splnění kvalifikace nad rámec ZVZ </t>
  </si>
  <si>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 9. 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</si>
  <si>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t xml:space="preserve">FÚ penále </t>
  </si>
  <si>
    <t>penále za prodlení s odvodem</t>
  </si>
  <si>
    <r>
      <t xml:space="preserve">6.9.2018 doručen PV na penále za prodlení s odvodem; dne 10.9.2018 PV na penále uhrazen
</t>
    </r>
    <r>
      <rPr>
        <b/>
        <sz val="11"/>
        <rFont val="Calibri"/>
        <family val="2"/>
        <charset val="238"/>
        <scheme val="minor"/>
      </rPr>
      <t>OČEKÁVÁME ROZHODNUTÍ O PROMINUTÍ ODVODU A PENÁLE</t>
    </r>
  </si>
  <si>
    <t>sociální oblast</t>
  </si>
  <si>
    <t>Bc. Miloslav Čermák</t>
  </si>
  <si>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 Kč a 3.041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t>
    </r>
    <r>
      <rPr>
        <b/>
        <sz val="11"/>
        <rFont val="Calibri"/>
        <family val="2"/>
        <charset val="238"/>
        <scheme val="minor"/>
      </rPr>
      <t xml:space="preserve">Dne 3.11.2018 odeslána žádost o prominutí odvodu </t>
    </r>
    <r>
      <rPr>
        <sz val="11"/>
        <rFont val="Calibri"/>
        <family val="2"/>
        <charset val="238"/>
        <scheme val="minor"/>
      </rPr>
      <t xml:space="preserve">a </t>
    </r>
    <r>
      <rPr>
        <b/>
        <sz val="11"/>
        <rFont val="Calibri"/>
        <family val="2"/>
        <charset val="238"/>
        <scheme val="minor"/>
      </rPr>
      <t>penále.</t>
    </r>
    <r>
      <rPr>
        <sz val="11"/>
        <rFont val="Calibri"/>
        <family val="2"/>
        <charset val="238"/>
        <scheme val="minor"/>
      </rPr>
      <t xml:space="preserve"> Dne 29.11.2018 úhrada správního poplatku ve výši 4.000 Kč.
</t>
    </r>
    <r>
      <rPr>
        <b/>
        <sz val="11"/>
        <rFont val="Calibri"/>
        <family val="2"/>
        <charset val="238"/>
        <scheme val="minor"/>
      </rPr>
      <t>ŽÁDOST O PROMINUTÍ ODVODU A PENÁLE NA GENER.FIN.ŘED.</t>
    </r>
  </si>
  <si>
    <r>
      <t xml:space="preserve">dne 22.2.2018 z FÚ platební výměry na penále ve výši 17.228 Kč a 3.041 Kč; dne 5.3.2018 KK PV na penále uhradil; 19.3.2018 schválila RKK nepodání odvolání proti PV na penále -  viz RK 273/03/18.
</t>
    </r>
    <r>
      <rPr>
        <b/>
        <sz val="11"/>
        <rFont val="Calibri"/>
        <family val="2"/>
        <charset val="238"/>
        <scheme val="minor"/>
      </rPr>
      <t>Dne 3.11.2018 odeslána žádost o prominutí odvodu.
ŽÁDOST O PROMINUTÍ ODVODU A PENÁLE NA GENER.FIN.ŘED.</t>
    </r>
  </si>
  <si>
    <t>V Karlovarském kraji společně plánujeme sociální služby CZ.1.04/3.1.00/05.00060</t>
  </si>
  <si>
    <t>zadavatel nepožadoval po uchazečích prokázání splnění kvalifikace ve lhůtě pro podání nabídek; 
pochybení při nastavení hodnotících kritérií</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</si>
  <si>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 Kč a 1.970.915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 Kč.
</t>
    </r>
    <r>
      <rPr>
        <b/>
        <sz val="11"/>
        <rFont val="Calibri"/>
        <family val="2"/>
        <charset val="238"/>
        <scheme val="minor"/>
      </rPr>
      <t>ŽÁDOST O PROMINUTÍ ODVODU A PENÁLE NA GENER.FIN.ŘED.
SPRÁVNÍ ŽALOBA</t>
    </r>
  </si>
  <si>
    <r>
      <t xml:space="preserve">dne 22.2.2018 z FÚ platební výměry na penále ve výši 1.970.915 Kč a 347.809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</si>
  <si>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</si>
  <si>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</si>
  <si>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</si>
  <si>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</si>
  <si>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</si>
  <si>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</si>
  <si>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t>ÚRR
Výzva k vrácení dotace</t>
  </si>
  <si>
    <r>
      <t xml:space="preserve">10.5.2016 ÚRR Výzva k vrácení dotace dotčené nesrovnalostí, uhrazeno 24.5.2016;
schv.usn.č.RK 586/05/16
</t>
    </r>
    <r>
      <rPr>
        <b/>
        <sz val="11"/>
        <rFont val="Calibri"/>
        <family val="2"/>
        <charset val="238"/>
        <scheme val="minor"/>
      </rPr>
      <t>VÝZVA UHRAZENA</t>
    </r>
  </si>
  <si>
    <t>ÚRR
neproplacení dotace</t>
  </si>
  <si>
    <t>neproplacená dotace za II. etapu projektu; žádost o platbu podaná dne 28.7.2011</t>
  </si>
  <si>
    <r>
      <t xml:space="preserve">oznamovacím dopisem ze dne 28.2.2013 byl projekt pozastaven z důvodů šetření nesrovnalostí;
</t>
    </r>
    <r>
      <rPr>
        <b/>
        <sz val="11"/>
        <rFont val="Calibri"/>
        <family val="2"/>
        <charset val="238"/>
        <scheme val="minor"/>
      </rPr>
      <t>PROJEKT POZASTAVEN</t>
    </r>
  </si>
  <si>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</si>
  <si>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</si>
  <si>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</si>
  <si>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</si>
  <si>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</si>
  <si>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</si>
  <si>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</si>
  <si>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</si>
  <si>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</si>
  <si>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</si>
  <si>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Min.pro místní rozvoj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t>
    </r>
    <r>
      <rPr>
        <b/>
        <sz val="11"/>
        <rFont val="Calibri"/>
        <family val="2"/>
        <charset val="238"/>
        <scheme val="minor"/>
      </rPr>
      <t>ŽÁDOST O PROMINUTÍ ODVODU A DOSUD NEVYM.PENÁLE NA GENER.FIN.ŘED.</t>
    </r>
  </si>
  <si>
    <t>FÚ
penále - dosud nevyměřeno</t>
  </si>
  <si>
    <r>
      <t xml:space="preserve">FÚ penále dosud nevyměřil,  penále bude ve výši 1 promile z částky odvodu za každý den prodlení, penále bude zřejmě ve 100% výši, 
7.10.2016 odeslána na FÚ žádost o prominutí odvodu a dosud nevym. penále
</t>
    </r>
    <r>
      <rPr>
        <b/>
        <sz val="11"/>
        <rFont val="Calibri"/>
        <family val="2"/>
        <charset val="238"/>
        <scheme val="minor"/>
      </rPr>
      <t>OČEKÁVÁME PV NA PENÁLE</t>
    </r>
  </si>
  <si>
    <t>ROP
85%
15%</t>
  </si>
  <si>
    <t>OZDR</t>
  </si>
  <si>
    <t>Bc. Miloslav Čermák/ 
Jakub Pánik</t>
  </si>
  <si>
    <t>Fa č.9431025936 ve výši 861.495,-Kč byla uhrazena po ukončení fyzické realizace projektu</t>
  </si>
  <si>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 1. 2019 Dopis č. j. MF-31127/2018/1203-9 ze dne 14. 1. 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t>
    </r>
    <r>
      <rPr>
        <b/>
        <sz val="11"/>
        <rFont val="Calibri"/>
        <family val="2"/>
        <charset val="238"/>
        <scheme val="minor"/>
      </rPr>
      <t>OČEKÁVÁME ROZHODNUTÍ VE  SPORU Z VEŘEJNOPRÁVNÍ SMLOUVY PRO PENĚŽITÉ PLNĚNÍ</t>
    </r>
  </si>
  <si>
    <t>ROP  
85%
15%</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</si>
  <si>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</si>
  <si>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</si>
  <si>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</si>
  <si>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</si>
  <si>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</si>
  <si>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</si>
  <si>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t>Fa č.1506148 ve výši 1.820.007,72Kč a fa č. 1506168 ve výši 2.569.568,23 Kč byly uhrazeny po ukončení fyzické realizace projektu, z nichž byly způsobilé výdaje ve výši 2.093.355,34 Kč</t>
  </si>
  <si>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proběhla škodní komise na pozdě uhrazené faktury a dodatku č. 2 k příkazní smlouvě k TDS - RKK schválila usnesením č. RK 1087/09/17 ze dne 11.9.2017 - škoda bude vymáhána po vedoucím projektu APDM; vyúčtování ZKK 356/09/17 ze dne 7.9.2017; dne 28. 6. 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 1. 2019 Dopis č. j. MF-30451/2018/1203-8 ze dne 9. 1. 2019  informace o stanovení oprávněných úředních osob k provádění úkonů ve sporném řízení, dne 12.2.2019 doručeno vyjádření odpůrkyně č.j. RRSZ771/2019 ze dne 6.2.2019
</t>
    </r>
    <r>
      <rPr>
        <b/>
        <sz val="11"/>
        <rFont val="Calibri"/>
        <family val="2"/>
        <charset val="238"/>
        <scheme val="minor"/>
      </rPr>
      <t>OČEKÁVÁME ROZHODNUTÍ VE  SPORU Z VEŘEJNOPRÁVNÍ SMLOUVY PRO PENĚŽITÉ PLNĚNÍ</t>
    </r>
  </si>
  <si>
    <t>široké vymezení předmětu veřejné zakázky; 
TDS - fakturované výdaje nejsou v souladu s nabídkou</t>
  </si>
  <si>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 6. 2018 z URR doručen PV č. 16/2018 ve výši 89.250,00 Kč; dne 28. 6 2018 z URR doručen PV č. 17/2018 ve výši 19.278.653,00 Kč; 26. 7. 2018 odesláno odvolání proti PV; Dne 5.9.2018 Policie ČR usnesením rozhodla o odložení trestní věci podezření ze spáchání trestného činu; 
</t>
    </r>
    <r>
      <rPr>
        <b/>
        <sz val="11"/>
        <rFont val="Calibri"/>
        <family val="2"/>
        <charset val="238"/>
        <scheme val="minor"/>
      </rPr>
      <t>OČEKÁVÁME PV NA PENÁLE</t>
    </r>
  </si>
  <si>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</si>
  <si>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</si>
  <si>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</si>
  <si>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</si>
  <si>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r>
      <t xml:space="preserve">dne 28.7.2017 podán podnět ze strany KK na ÚOHS, dne 1.8.2017 poplatek ve výši 10.000,- Kč uhrazen, dne 14.8.2017 z ÚOHS Sdělení k podnětu, KK odeslal dne 19.9.2017 vyjádření ke sdělení k podnětu, ÚOHS dne 20.10. 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KK uhradí pokutu v termínu do 13.4.2018;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t>
    </r>
    <r>
      <rPr>
        <b/>
        <sz val="11"/>
        <rFont val="Calibri"/>
        <family val="2"/>
        <charset val="238"/>
        <scheme val="minor"/>
      </rPr>
      <t>OLP PROVĚŘUJE POSTUP ZAMĚSTNANCŮ APDM a KK ZDA OBDRŽELI INFORMACI O RIZICÍCH A PROČ NEBYLA POSKYTNUTA RADĚ KK</t>
    </r>
  </si>
  <si>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</si>
  <si>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</si>
  <si>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</si>
  <si>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</si>
  <si>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</si>
  <si>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</si>
  <si>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</si>
  <si>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r>
      <t xml:space="preserve">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 5. 2018 doručena žádost o opravu vydaných platebních výměrů z MF (nezohlednili 5% vlastních zdrojů příjemce dotace) dne 11. 5. 2018 podal KK proti PV odvolání; dne 19.6.2018 obdržel KK Návrh Zprávy o auditu - bez zjištění; 2. 7. 2018 doručeno Rozhodnutí o odvolání z FÚ KV- změna výše PV z 2.401,00 Kč na 2.281,00 Kč. Dne 17.9.2018 obdržel KK od FÚ KV vratku ve výši 120,00 Kč; 
</t>
    </r>
    <r>
      <rPr>
        <b/>
        <sz val="11"/>
        <rFont val="Calibri"/>
        <family val="2"/>
        <charset val="238"/>
        <scheme val="minor"/>
      </rPr>
      <t>PO UKONČENÍ PROJEKTU BUDE ŘEŠENO JAKO ŠKODNÍ PŘÍPAD</t>
    </r>
  </si>
  <si>
    <t>FÚ penále za prodlení</t>
  </si>
  <si>
    <r>
      <t xml:space="preserve">dne 3. 5. 2018 doručen PV na penále za prodlení s odvodem za porušení rozpočtové kázně ve výši 1.140,00 Kč;
7.8.2018 z FÚ pro Karlovarský kraj doručen opravný platební výměr na penále za prodlení s odvodem,
KK uhradil 7.8.2018 PV na penále ve výši 1.084,00 Kč.
</t>
    </r>
    <r>
      <rPr>
        <b/>
        <sz val="11"/>
        <rFont val="Calibri"/>
        <family val="2"/>
        <charset val="238"/>
        <scheme val="minor"/>
      </rPr>
      <t>PO UKONČENÍ PROJEKTU BUDE ŘEŠENO JAKO ŠKODNÍ PŘÍPAD</t>
    </r>
  </si>
  <si>
    <t>snížení čerpání</t>
  </si>
  <si>
    <t>chybný výpočet převodu na mzdy projektu</t>
  </si>
  <si>
    <r>
      <t xml:space="preserve">Snížení čerpání projektových prostředků v položce 5021. Správná částka měla být 121 156,79 Kč, v žádosti byla zaokrouhlena, rozdíl uhrazen z rozpočtu Karlovarského kraje, po skončení projektu bude řešeno škodní komisí
</t>
    </r>
    <r>
      <rPr>
        <b/>
        <sz val="11"/>
        <color theme="1"/>
        <rFont val="Calibri"/>
        <family val="2"/>
        <charset val="238"/>
        <scheme val="minor"/>
      </rPr>
      <t>PO UKONČENÍ PROJEKTU BUDE ŘEŠENO JAKO ŠKODNÍ PŘÍPAD</t>
    </r>
  </si>
  <si>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</si>
  <si>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</si>
  <si>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</si>
  <si>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</si>
  <si>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</si>
  <si>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r>
      <t xml:space="preserve">dne 23.10.2017 Oznámení o ukončení kontroly z CRR, stížnost do 24.11.2017, dne 15.11.2017 odeslaná stížnost na CRR a MMR; dne 15.12.2017 z CRR vypořádání stížnosti - zamítnutí; 10. 5. 2018 obdržel KK Odpověď na opakovanou žádost o odůvodnění rozhodnutí, ve kterém se CRR vyjádřilo ke správnému postupu kontrolora; dne 10.8.2018 postoupení věci MMR - přezkum postupu kontrolora; dne 8.10.2018 doručeno vyjádření MMR.
</t>
    </r>
    <r>
      <rPr>
        <b/>
        <sz val="11"/>
        <rFont val="Calibri"/>
        <family val="2"/>
        <charset val="238"/>
        <scheme val="minor"/>
      </rPr>
      <t>PO UKONČENÍ PROJEKTU BUDE ŘEŠENO JAKO ŠKODNÍ PŘÍPAD</t>
    </r>
  </si>
  <si>
    <t>Technická pomoc - Karlovarský kraj - kód 121</t>
  </si>
  <si>
    <t>1.9.2015-31.12.2023</t>
  </si>
  <si>
    <t>výdaje na spotřebu paliva - neuznatelné</t>
  </si>
  <si>
    <r>
      <t xml:space="preserve">Dne 31.10.2018 Oznámení o ukončení kontroly z CRR - krácení 81,20 EUR.
</t>
    </r>
    <r>
      <rPr>
        <b/>
        <sz val="11"/>
        <rFont val="Calibri"/>
        <family val="2"/>
        <charset val="238"/>
        <scheme val="minor"/>
      </rPr>
      <t>PO UKONČENÍ PROJEKTU BUDE ŘEŠENO JAKO ŠKODNÍ PŘÍPAD</t>
    </r>
  </si>
  <si>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</si>
  <si>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</si>
  <si>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</si>
  <si>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</si>
  <si>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</si>
  <si>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</si>
  <si>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</si>
  <si>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</si>
  <si>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</si>
  <si>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</si>
  <si>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</si>
  <si>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</si>
  <si>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</si>
  <si>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</si>
  <si>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</si>
  <si>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</si>
  <si>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</si>
  <si>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</si>
  <si>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</si>
  <si>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</si>
  <si>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</si>
  <si>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</si>
  <si>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</si>
  <si>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</si>
  <si>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</si>
  <si>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</si>
  <si>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</si>
  <si>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</si>
  <si>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</si>
  <si>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</si>
  <si>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</si>
  <si>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</si>
  <si>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</si>
  <si>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</si>
  <si>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</si>
  <si>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</si>
  <si>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</si>
  <si>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</si>
  <si>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</si>
  <si>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</si>
  <si>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</si>
  <si>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</si>
  <si>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</si>
  <si>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</si>
  <si>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</si>
  <si>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</si>
  <si>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</si>
  <si>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</si>
  <si>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</si>
  <si>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</si>
  <si>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</si>
  <si>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</si>
  <si>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</si>
  <si>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</si>
  <si>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</si>
  <si>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</si>
  <si>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</si>
  <si>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r>
      <t xml:space="preserve">Dne 12.11.2012 doručeny3 platební výměry na částku 5.731.781 Kč, po prominutí ze dne 18.12.2012 odvody sníženy na celkovou částku ve výši 1.464.072 Kč,  
datum úhrady odvodu 2/2013.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</si>
  <si>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11.3.2015 doručeny  3 platební výměry v celkové výši 26 492,-- Kč, datum úhrady v  3/2013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</si>
  <si>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</si>
  <si>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t>
    </r>
    <r>
      <rPr>
        <b/>
        <sz val="11"/>
        <rFont val="Calibri"/>
        <family val="2"/>
        <charset val="238"/>
        <scheme val="minor"/>
      </rPr>
      <t>KONEČNÝ STAV -  OČEKÁVÁME ROZHODNUTÍ RADY KK</t>
    </r>
  </si>
  <si>
    <r>
      <t xml:space="preserve">MPSV kontrola závěrečné zprávy o realizaci projektu a ŽoP - Oznámení o schválení zprávy o realizaci projektu a spolu s ní předložené žádosti o platku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</si>
  <si>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CRR kontrola předložené dokumentace k veřejné zakázce s názvem „Dodávka výukových modelů pro simulace odborných zdravotnických zásahů", dne 3. 7. 2019 obdržela ZZS (dne 2. 8. 2017 příkazní smlouvu s KK) Stanovisko k zakázce ze dne 3. 7. 2019 zjištění vysoké závažnosti finanční oprava ve výši až 25 %, KK podal dne 10. 7. 2019 Námitky č. j. KK/165/JV/19 ze dne 10. 7. 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t>
    </r>
    <r>
      <rPr>
        <b/>
        <sz val="11"/>
        <rFont val="Calibri"/>
        <family val="2"/>
        <charset val="238"/>
        <scheme val="minor"/>
      </rPr>
      <t>OČEKÁVÁME ROZHODNUTÍ O NÁMITKÁCH</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</si>
  <si>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 7. 2019 - námitkám částečně vyhověno; dne 15.7.2019 doručen Dodatek č. 1 k Protokolu o kontrole č. j. SFZP 078790/2019 ze dne 15. 7. 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dne 10.9.2019 odeslán dopis Zaplacení Výzvy k úhradě prostředků dotčených pochybením s výhradou č. j. KK/214/JV/19 ze dne 9.9.2019; dne 11.10.2019 byla zahájena daňová kontrola
</t>
    </r>
    <r>
      <rPr>
        <b/>
        <sz val="11"/>
        <rFont val="Calibri"/>
        <family val="2"/>
        <charset val="238"/>
        <scheme val="minor"/>
      </rPr>
      <t xml:space="preserve">PO ZAHÁJENÍ DAŇOVÉHO ŘÍZENÍ PODÁME ŽÁDOST O VRATKU VRATITELNÉHO PŘEPLATKU </t>
    </r>
  </si>
  <si>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</si>
  <si>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</si>
  <si>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</si>
  <si>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</si>
  <si>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</si>
  <si>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r>
      <t xml:space="preserve">Dne 12.6.2019 doručeno z MPSV Oznámení o nevyplacení dotace ve výši 414.621.75 Kč, ZZS KK podala dne 4.7.2019 námitky. 1.9.2019 námitky ministryní zamítnuty a dne 4.9.2019 odbržela ZZS KK informaci o neproplacení dotace v uvedené výši. Dne 24.9.2014 obdržela ZZS KK výzvyu k vrácení dotace ve výši 326.184,99 Kč, kterou uhradí. Zamezí se daňovému 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</si>
  <si>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Informace o dalším postupu bude předložena vedení a RKK v měsíci 8/2019.
</t>
    </r>
    <r>
      <rPr>
        <b/>
        <sz val="11"/>
        <rFont val="Calibri"/>
        <family val="2"/>
        <charset val="238"/>
        <scheme val="minor"/>
      </rPr>
      <t xml:space="preserve">FINAČNÍ POSTIH BUDE ŘEŠIT PŘÍSPĚVKOVÁ ORGANIZACE JAKO ŠKODNÍ PŘÍPAD, viz usnesení RK 1398/12/18 ze dne 3.12.2018.
</t>
    </r>
  </si>
  <si>
    <t>vyřazení k 1.10.2019</t>
  </si>
  <si>
    <t>vyřazení k 1. 10. 2019</t>
  </si>
  <si>
    <t>viz tabulka č. 1, sloupec č.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</si>
</sst>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7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style="thin">
        <color rgb="FFFF0000"/>
      </bottom>
      <diagonal/>
    </border>
    <border>
      <left style="medium">
        <color rgb="FFFF0000"/>
      </left>
      <right style="thin">
        <color rgb="FFFF0000"/>
      </right>
      <top style="thin">
        <color rgb="FFFF0000"/>
      </top>
      <bottom/>
      <diagonal/>
    </border>
    <border>
      <left style="medium">
        <color rgb="FFFF0000"/>
      </left>
      <right style="thin">
        <color rgb="FFFF0000"/>
      </right>
      <top/>
      <bottom style="thin">
        <color rgb="FFFF0000"/>
      </bottom>
      <diagonal/>
    </border>
  </borders>
  <cellStyleXfs count="12">
    <xf numFmtId="0" fontId="0" fillId="0" borderId="0"/>
    <xf numFmtId="0" fontId="12" fillId="0" borderId="0"/>
    <xf numFmtId="0" fontId="10" fillId="0" borderId="0"/>
    <xf numFmtId="0" fontId="13" fillId="0" borderId="0"/>
    <xf numFmtId="0" fontId="14" fillId="0" borderId="0"/>
    <xf numFmtId="0" fontId="9" fillId="0" borderId="0"/>
    <xf numFmtId="0" fontId="8" fillId="0" borderId="0"/>
    <xf numFmtId="0" fontId="7" fillId="0" borderId="0"/>
    <xf numFmtId="0" fontId="6" fillId="0" borderId="0"/>
    <xf numFmtId="0" fontId="5" fillId="0" borderId="0"/>
    <xf numFmtId="0" fontId="5" fillId="0" borderId="0"/>
    <xf numFmtId="0" fontId="5" fillId="0" borderId="0"/>
  </cellStyleXfs>
  <cellXfs count="746">
    <xf numFmtId="0" fontId="0" fillId="0" borderId="0" xfId="0"/>
    <xf numFmtId="0" fontId="17" fillId="0" borderId="27" xfId="0" applyFont="1" applyFill="1" applyBorder="1" applyAlignment="1">
      <alignment vertical="center" wrapText="1"/>
    </xf>
    <xf numFmtId="0" fontId="17" fillId="0" borderId="3" xfId="0" applyFont="1" applyFill="1" applyBorder="1" applyAlignment="1">
      <alignment vertical="center" wrapText="1"/>
    </xf>
    <xf numFmtId="0" fontId="17" fillId="0" borderId="9" xfId="0" applyFont="1" applyFill="1" applyBorder="1" applyAlignment="1">
      <alignment vertical="center" wrapText="1"/>
    </xf>
    <xf numFmtId="0" fontId="17" fillId="0" borderId="1" xfId="0" applyFont="1" applyFill="1" applyBorder="1" applyAlignment="1">
      <alignment vertical="center" wrapText="1"/>
    </xf>
    <xf numFmtId="0" fontId="27" fillId="0" borderId="0" xfId="0" applyFont="1" applyFill="1" applyBorder="1" applyAlignment="1"/>
    <xf numFmtId="0" fontId="28" fillId="0" borderId="0" xfId="0" applyFont="1" applyFill="1" applyBorder="1" applyAlignment="1">
      <alignment horizontal="left"/>
    </xf>
    <xf numFmtId="0" fontId="28" fillId="0" borderId="0" xfId="0" applyFont="1" applyFill="1" applyBorder="1" applyAlignment="1">
      <alignment horizontal="right"/>
    </xf>
    <xf numFmtId="0" fontId="29" fillId="0" borderId="0" xfId="0" applyFont="1" applyFill="1" applyBorder="1" applyAlignment="1">
      <alignment horizontal="left"/>
    </xf>
    <xf numFmtId="0" fontId="28" fillId="0" borderId="0" xfId="0" applyFont="1" applyFill="1" applyBorder="1" applyAlignment="1"/>
    <xf numFmtId="0" fontId="30" fillId="0" borderId="0" xfId="0" applyFont="1" applyAlignment="1">
      <alignment horizontal="right"/>
    </xf>
    <xf numFmtId="0" fontId="23" fillId="3" borderId="40"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24" fillId="3" borderId="41" xfId="0" applyFont="1" applyFill="1" applyBorder="1" applyAlignment="1">
      <alignment horizontal="left" vertical="center" wrapText="1"/>
    </xf>
    <xf numFmtId="0" fontId="33" fillId="3" borderId="1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28" xfId="0" applyFont="1" applyFill="1" applyBorder="1" applyAlignment="1">
      <alignment horizontal="center" vertical="center" wrapText="1"/>
    </xf>
    <xf numFmtId="0" fontId="33" fillId="3" borderId="43"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33" fillId="3" borderId="13" xfId="0" applyFont="1" applyFill="1" applyBorder="1" applyAlignment="1">
      <alignment horizontal="center" vertical="center" wrapText="1"/>
    </xf>
    <xf numFmtId="4" fontId="35" fillId="0" borderId="44" xfId="0" applyNumberFormat="1" applyFont="1" applyFill="1" applyBorder="1" applyAlignment="1">
      <alignment horizontal="right" vertical="center" wrapText="1"/>
    </xf>
    <xf numFmtId="4" fontId="0" fillId="0" borderId="0" xfId="0" applyNumberFormat="1"/>
    <xf numFmtId="4" fontId="37" fillId="0" borderId="19" xfId="0" applyNumberFormat="1" applyFont="1" applyFill="1" applyBorder="1" applyAlignment="1">
      <alignment horizontal="right" vertical="center" wrapText="1"/>
    </xf>
    <xf numFmtId="4" fontId="38" fillId="0" borderId="15" xfId="0" applyNumberFormat="1" applyFont="1" applyFill="1" applyBorder="1" applyAlignment="1">
      <alignment horizontal="right" vertical="top" wrapText="1"/>
    </xf>
    <xf numFmtId="0" fontId="17" fillId="0" borderId="2" xfId="0" applyFont="1" applyFill="1" applyBorder="1" applyAlignment="1">
      <alignment horizontal="left" vertical="center" wrapText="1"/>
    </xf>
    <xf numFmtId="4" fontId="17" fillId="0" borderId="14" xfId="0" applyNumberFormat="1" applyFont="1" applyFill="1" applyBorder="1" applyAlignment="1">
      <alignment horizontal="right" vertical="center"/>
    </xf>
    <xf numFmtId="4" fontId="35" fillId="0" borderId="14" xfId="0" applyNumberFormat="1" applyFont="1" applyFill="1" applyBorder="1" applyAlignment="1">
      <alignment horizontal="right" vertical="center" wrapText="1"/>
    </xf>
    <xf numFmtId="0" fontId="0" fillId="0" borderId="0" xfId="0" applyBorder="1"/>
    <xf numFmtId="4" fontId="35" fillId="0" borderId="19" xfId="0" applyNumberFormat="1" applyFont="1" applyFill="1" applyBorder="1" applyAlignment="1">
      <alignment horizontal="right" vertical="center" wrapText="1"/>
    </xf>
    <xf numFmtId="4" fontId="38" fillId="0" borderId="45" xfId="0" applyNumberFormat="1" applyFont="1" applyFill="1" applyBorder="1" applyAlignment="1">
      <alignment horizontal="right" vertical="top" wrapText="1"/>
    </xf>
    <xf numFmtId="4" fontId="21" fillId="0" borderId="19" xfId="0" applyNumberFormat="1" applyFont="1" applyFill="1" applyBorder="1" applyAlignment="1">
      <alignment vertical="center" wrapText="1"/>
    </xf>
    <xf numFmtId="4" fontId="20" fillId="0" borderId="19" xfId="0" applyNumberFormat="1" applyFont="1" applyFill="1" applyBorder="1" applyAlignment="1">
      <alignment horizontal="right" wrapText="1"/>
    </xf>
    <xf numFmtId="4" fontId="25" fillId="0" borderId="15" xfId="0" applyNumberFormat="1" applyFont="1" applyFill="1" applyBorder="1" applyAlignment="1">
      <alignment horizontal="right" vertical="top" wrapText="1"/>
    </xf>
    <xf numFmtId="4" fontId="21" fillId="0" borderId="15" xfId="0" applyNumberFormat="1" applyFont="1" applyFill="1" applyBorder="1" applyAlignment="1">
      <alignment horizontal="right" vertical="center" wrapText="1"/>
    </xf>
    <xf numFmtId="4" fontId="17" fillId="0" borderId="12" xfId="0" applyNumberFormat="1" applyFont="1" applyFill="1" applyBorder="1" applyAlignment="1">
      <alignment horizontal="right" vertical="center" wrapText="1"/>
    </xf>
    <xf numFmtId="4" fontId="40" fillId="0" borderId="14" xfId="0" applyNumberFormat="1" applyFont="1" applyFill="1" applyBorder="1" applyAlignment="1">
      <alignment horizontal="right" vertical="center" wrapText="1"/>
    </xf>
    <xf numFmtId="4" fontId="17" fillId="0" borderId="27" xfId="0" applyNumberFormat="1" applyFont="1" applyFill="1" applyBorder="1" applyAlignment="1">
      <alignment horizontal="right" vertical="center" wrapText="1"/>
    </xf>
    <xf numFmtId="4" fontId="21" fillId="0" borderId="14" xfId="0" applyNumberFormat="1" applyFont="1" applyFill="1" applyBorder="1" applyAlignment="1">
      <alignment horizontal="right" vertical="center" wrapText="1"/>
    </xf>
    <xf numFmtId="4" fontId="40" fillId="0" borderId="14" xfId="0" applyNumberFormat="1" applyFont="1" applyFill="1" applyBorder="1" applyAlignment="1">
      <alignment horizontal="right" vertical="center"/>
    </xf>
    <xf numFmtId="4" fontId="21" fillId="0" borderId="14" xfId="0" applyNumberFormat="1" applyFont="1" applyFill="1" applyBorder="1" applyAlignment="1">
      <alignment horizontal="right" vertical="center"/>
    </xf>
    <xf numFmtId="4" fontId="40" fillId="0" borderId="15" xfId="0" applyNumberFormat="1" applyFont="1" applyFill="1" applyBorder="1" applyAlignment="1">
      <alignment vertical="center"/>
    </xf>
    <xf numFmtId="4" fontId="17" fillId="0" borderId="27" xfId="0" applyNumberFormat="1" applyFont="1" applyFill="1" applyBorder="1" applyAlignment="1">
      <alignment vertical="center"/>
    </xf>
    <xf numFmtId="4" fontId="17" fillId="0" borderId="17" xfId="0" applyNumberFormat="1" applyFont="1" applyFill="1" applyBorder="1" applyAlignment="1">
      <alignment horizontal="right" vertical="center" wrapText="1"/>
    </xf>
    <xf numFmtId="4" fontId="17" fillId="0" borderId="17" xfId="0" applyNumberFormat="1" applyFont="1" applyFill="1" applyBorder="1" applyAlignment="1">
      <alignment vertical="center"/>
    </xf>
    <xf numFmtId="4" fontId="21" fillId="0" borderId="14" xfId="0" applyNumberFormat="1" applyFont="1" applyFill="1" applyBorder="1" applyAlignment="1">
      <alignment vertical="center"/>
    </xf>
    <xf numFmtId="0" fontId="19" fillId="0" borderId="27" xfId="0" applyFont="1" applyFill="1" applyBorder="1" applyAlignment="1">
      <alignment vertical="center" wrapText="1"/>
    </xf>
    <xf numFmtId="4" fontId="17" fillId="0" borderId="47" xfId="0" applyNumberFormat="1" applyFont="1" applyFill="1" applyBorder="1" applyAlignment="1">
      <alignment vertical="center"/>
    </xf>
    <xf numFmtId="4" fontId="40"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11" fillId="0" borderId="53" xfId="0" applyFont="1" applyBorder="1" applyAlignment="1">
      <alignment horizontal="center" vertical="center"/>
    </xf>
    <xf numFmtId="0" fontId="41" fillId="0" borderId="37" xfId="0" applyFont="1" applyFill="1" applyBorder="1" applyAlignment="1">
      <alignment horizontal="right" vertical="center" wrapText="1"/>
    </xf>
    <xf numFmtId="4" fontId="17" fillId="0" borderId="47" xfId="0" applyNumberFormat="1" applyFont="1" applyFill="1" applyBorder="1" applyAlignment="1">
      <alignment horizontal="center" vertical="center"/>
    </xf>
    <xf numFmtId="4" fontId="42" fillId="0" borderId="45" xfId="0" applyNumberFormat="1" applyFont="1" applyFill="1" applyBorder="1" applyAlignment="1">
      <alignment vertical="center"/>
    </xf>
    <xf numFmtId="4" fontId="17" fillId="0" borderId="0" xfId="0" applyNumberFormat="1" applyFont="1" applyFill="1" applyBorder="1" applyAlignment="1">
      <alignment horizontal="center" vertical="center" wrapText="1"/>
    </xf>
    <xf numFmtId="0" fontId="17" fillId="0" borderId="47" xfId="0" applyFont="1" applyFill="1" applyBorder="1" applyAlignment="1">
      <alignment horizontal="center" vertical="center"/>
    </xf>
    <xf numFmtId="0" fontId="11" fillId="0" borderId="52" xfId="0" applyFont="1" applyBorder="1" applyAlignment="1">
      <alignment horizontal="center" vertical="center"/>
    </xf>
    <xf numFmtId="0" fontId="41" fillId="0" borderId="11" xfId="0" applyFont="1" applyFill="1" applyBorder="1" applyAlignment="1">
      <alignment horizontal="right" vertical="center" wrapText="1"/>
    </xf>
    <xf numFmtId="4" fontId="17" fillId="0" borderId="27" xfId="0" applyNumberFormat="1" applyFont="1" applyFill="1" applyBorder="1" applyAlignment="1">
      <alignment horizontal="center" vertical="center"/>
    </xf>
    <xf numFmtId="4" fontId="43" fillId="0" borderId="11" xfId="0" applyNumberFormat="1" applyFont="1" applyFill="1" applyBorder="1" applyAlignment="1">
      <alignment horizontal="right" vertical="center"/>
    </xf>
    <xf numFmtId="4" fontId="17" fillId="0" borderId="23" xfId="0" applyNumberFormat="1" applyFont="1" applyFill="1" applyBorder="1" applyAlignment="1">
      <alignment horizontal="center" vertical="center" wrapText="1"/>
    </xf>
    <xf numFmtId="0" fontId="17" fillId="0" borderId="27" xfId="0" applyFont="1" applyFill="1" applyBorder="1" applyAlignment="1">
      <alignment horizontal="center" vertical="center"/>
    </xf>
    <xf numFmtId="0" fontId="11" fillId="0" borderId="25" xfId="0" applyFont="1" applyBorder="1" applyAlignment="1">
      <alignment horizontal="center" vertical="center"/>
    </xf>
    <xf numFmtId="0" fontId="11" fillId="0" borderId="10" xfId="0" applyFont="1" applyBorder="1" applyAlignment="1">
      <alignment horizontal="right" vertical="center" wrapText="1"/>
    </xf>
    <xf numFmtId="4" fontId="17" fillId="0" borderId="55" xfId="0" applyNumberFormat="1" applyFont="1" applyBorder="1" applyAlignment="1">
      <alignment horizontal="center" vertical="center"/>
    </xf>
    <xf numFmtId="4" fontId="46" fillId="0" borderId="22" xfId="0" applyNumberFormat="1" applyFont="1" applyBorder="1" applyAlignment="1">
      <alignment vertical="center"/>
    </xf>
    <xf numFmtId="4" fontId="11"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17" fillId="0" borderId="0" xfId="0" applyFont="1" applyAlignment="1">
      <alignment horizontal="left" vertical="center"/>
    </xf>
    <xf numFmtId="0" fontId="0" fillId="0" borderId="0" xfId="0" applyAlignment="1">
      <alignment horizontal="center" vertical="center"/>
    </xf>
    <xf numFmtId="4" fontId="47" fillId="0" borderId="0" xfId="0" applyNumberFormat="1" applyFont="1" applyAlignment="1">
      <alignment horizontal="center" vertical="center"/>
    </xf>
    <xf numFmtId="4" fontId="0" fillId="0" borderId="0" xfId="0" applyNumberFormat="1" applyAlignment="1">
      <alignment vertical="center"/>
    </xf>
    <xf numFmtId="0" fontId="11" fillId="0" borderId="0" xfId="0" applyFont="1"/>
    <xf numFmtId="0" fontId="11"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17" fillId="0" borderId="0" xfId="0" applyFont="1" applyAlignment="1">
      <alignment horizontal="left"/>
    </xf>
    <xf numFmtId="0" fontId="11" fillId="6" borderId="0" xfId="0" applyFont="1" applyFill="1" applyAlignment="1">
      <alignment vertical="center"/>
    </xf>
    <xf numFmtId="4" fontId="21" fillId="0" borderId="0" xfId="0" applyNumberFormat="1" applyFont="1" applyBorder="1" applyAlignment="1">
      <alignment vertical="center"/>
    </xf>
    <xf numFmtId="4" fontId="15" fillId="0" borderId="0" xfId="0" applyNumberFormat="1" applyFont="1" applyBorder="1" applyAlignment="1">
      <alignment horizontal="right" vertical="center" wrapText="1"/>
    </xf>
    <xf numFmtId="10" fontId="15"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11" fillId="0" borderId="0" xfId="0" applyNumberFormat="1" applyFont="1" applyAlignment="1">
      <alignment vertical="center"/>
    </xf>
    <xf numFmtId="0" fontId="0" fillId="0" borderId="0" xfId="0" applyFill="1" applyBorder="1" applyAlignment="1">
      <alignment horizontal="left" vertical="center" wrapText="1"/>
    </xf>
    <xf numFmtId="4" fontId="42" fillId="0" borderId="0" xfId="0" applyNumberFormat="1" applyFont="1" applyFill="1" applyBorder="1" applyAlignment="1">
      <alignment vertical="center"/>
    </xf>
    <xf numFmtId="4" fontId="43" fillId="0" borderId="0" xfId="0" applyNumberFormat="1" applyFont="1" applyFill="1" applyBorder="1" applyAlignment="1">
      <alignment horizontal="right" vertical="center"/>
    </xf>
    <xf numFmtId="4" fontId="46" fillId="0" borderId="0" xfId="0" applyNumberFormat="1" applyFont="1" applyBorder="1" applyAlignment="1">
      <alignment vertical="center"/>
    </xf>
    <xf numFmtId="4" fontId="11"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17" fillId="0" borderId="49" xfId="0" applyNumberFormat="1" applyFont="1" applyFill="1" applyBorder="1" applyAlignment="1">
      <alignment vertical="center" wrapText="1"/>
    </xf>
    <xf numFmtId="4" fontId="49" fillId="0" borderId="0" xfId="0" applyNumberFormat="1" applyFont="1" applyFill="1" applyBorder="1" applyAlignment="1">
      <alignment horizontal="right" vertical="center"/>
    </xf>
    <xf numFmtId="0" fontId="11" fillId="0" borderId="0" xfId="0" applyFont="1" applyFill="1" applyAlignment="1">
      <alignment vertical="center"/>
    </xf>
    <xf numFmtId="4" fontId="17" fillId="0" borderId="1" xfId="0" applyNumberFormat="1" applyFont="1" applyFill="1" applyBorder="1" applyAlignment="1">
      <alignment vertical="center"/>
    </xf>
    <xf numFmtId="0" fontId="0" fillId="0" borderId="1" xfId="0" applyBorder="1" applyAlignment="1">
      <alignment horizontal="center" vertical="center" wrapText="1"/>
    </xf>
    <xf numFmtId="0" fontId="17" fillId="0" borderId="24" xfId="0" applyFont="1" applyBorder="1" applyAlignment="1">
      <alignment vertical="center" wrapText="1"/>
    </xf>
    <xf numFmtId="0" fontId="17" fillId="0" borderId="24" xfId="0" applyFont="1" applyFill="1" applyBorder="1" applyAlignment="1">
      <alignment vertical="center" wrapText="1"/>
    </xf>
    <xf numFmtId="4" fontId="0" fillId="0" borderId="1" xfId="0" applyNumberFormat="1" applyBorder="1" applyAlignment="1">
      <alignment horizontal="right" vertical="center"/>
    </xf>
    <xf numFmtId="0" fontId="17" fillId="2" borderId="12" xfId="0" applyFont="1" applyFill="1" applyBorder="1" applyAlignment="1">
      <alignment vertical="center" wrapText="1"/>
    </xf>
    <xf numFmtId="0" fontId="0" fillId="2" borderId="1" xfId="0" applyFill="1" applyBorder="1" applyAlignment="1">
      <alignment horizontal="left" vertical="center" wrapText="1"/>
    </xf>
    <xf numFmtId="14" fontId="17" fillId="0" borderId="24" xfId="0" applyNumberFormat="1" applyFont="1" applyFill="1" applyBorder="1" applyAlignment="1">
      <alignment vertical="center" wrapText="1"/>
    </xf>
    <xf numFmtId="4" fontId="50"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17" fillId="0" borderId="3" xfId="0" applyNumberFormat="1" applyFont="1" applyFill="1" applyBorder="1" applyAlignment="1">
      <alignment vertical="center"/>
    </xf>
    <xf numFmtId="4" fontId="17" fillId="0" borderId="49" xfId="0" applyNumberFormat="1" applyFont="1" applyFill="1" applyBorder="1" applyAlignment="1">
      <alignment horizontal="right" vertical="center" wrapText="1"/>
    </xf>
    <xf numFmtId="0" fontId="23" fillId="4" borderId="49" xfId="0" applyFont="1" applyFill="1" applyBorder="1" applyAlignment="1">
      <alignment vertical="center" wrapText="1"/>
    </xf>
    <xf numFmtId="0" fontId="24" fillId="4" borderId="58" xfId="0" applyFont="1" applyFill="1" applyBorder="1" applyAlignment="1">
      <alignment vertical="center" wrapText="1"/>
    </xf>
    <xf numFmtId="0" fontId="24" fillId="4" borderId="41" xfId="0" applyFont="1" applyFill="1" applyBorder="1" applyAlignment="1">
      <alignment vertical="center" wrapText="1"/>
    </xf>
    <xf numFmtId="0" fontId="33" fillId="4" borderId="7" xfId="0" applyFont="1" applyFill="1" applyBorder="1" applyAlignment="1">
      <alignment horizontal="center" vertical="center" wrapText="1"/>
    </xf>
    <xf numFmtId="0" fontId="33" fillId="4" borderId="7" xfId="0" applyFont="1" applyFill="1" applyBorder="1" applyAlignment="1">
      <alignment horizontal="left" vertical="center" wrapText="1"/>
    </xf>
    <xf numFmtId="0" fontId="33" fillId="4" borderId="8" xfId="0" applyFont="1" applyFill="1" applyBorder="1" applyAlignment="1">
      <alignment horizontal="center" vertical="center" wrapText="1"/>
    </xf>
    <xf numFmtId="0" fontId="33" fillId="4" borderId="28" xfId="0"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5" fillId="0" borderId="1" xfId="0" applyFont="1" applyFill="1" applyBorder="1" applyAlignment="1">
      <alignment horizontal="left" vertical="center" wrapText="1"/>
    </xf>
    <xf numFmtId="4" fontId="5" fillId="0" borderId="27" xfId="0" applyNumberFormat="1" applyFont="1" applyFill="1" applyBorder="1" applyAlignment="1">
      <alignment horizontal="right" vertical="center"/>
    </xf>
    <xf numFmtId="4" fontId="21" fillId="0" borderId="24" xfId="0" applyNumberFormat="1" applyFont="1" applyFill="1" applyBorder="1" applyAlignment="1">
      <alignment horizontal="right" vertical="center"/>
    </xf>
    <xf numFmtId="4" fontId="5" fillId="0" borderId="2" xfId="0" applyNumberFormat="1" applyFont="1" applyFill="1" applyBorder="1" applyAlignment="1">
      <alignment horizontal="right" vertical="center"/>
    </xf>
    <xf numFmtId="10" fontId="5"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5" fillId="0" borderId="23" xfId="0" applyFont="1" applyFill="1" applyBorder="1" applyAlignment="1">
      <alignment horizontal="left" vertical="center" wrapText="1"/>
    </xf>
    <xf numFmtId="4" fontId="40" fillId="0" borderId="24" xfId="0" applyNumberFormat="1" applyFont="1" applyFill="1" applyBorder="1" applyAlignment="1">
      <alignment horizontal="right" vertical="center" wrapText="1"/>
    </xf>
    <xf numFmtId="10" fontId="0" fillId="0" borderId="27" xfId="0" applyNumberFormat="1" applyFill="1" applyBorder="1" applyAlignment="1">
      <alignment horizontal="center"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5" fillId="0" borderId="27" xfId="0" applyNumberFormat="1" applyFont="1" applyFill="1" applyBorder="1" applyAlignment="1">
      <alignment vertical="center"/>
    </xf>
    <xf numFmtId="4" fontId="5" fillId="0" borderId="23" xfId="0" applyNumberFormat="1" applyFont="1" applyFill="1" applyBorder="1" applyAlignment="1">
      <alignment vertical="center"/>
    </xf>
    <xf numFmtId="10" fontId="5" fillId="0" borderId="27" xfId="0" applyNumberFormat="1" applyFont="1" applyFill="1" applyBorder="1" applyAlignment="1">
      <alignment horizontal="center" vertical="center"/>
    </xf>
    <xf numFmtId="4" fontId="5" fillId="0" borderId="39" xfId="0" applyNumberFormat="1" applyFont="1" applyBorder="1" applyAlignment="1">
      <alignment horizontal="right" vertical="center"/>
    </xf>
    <xf numFmtId="4" fontId="5" fillId="2" borderId="39" xfId="0" applyNumberFormat="1" applyFont="1" applyFill="1" applyBorder="1" applyAlignment="1">
      <alignment horizontal="right" vertical="center"/>
    </xf>
    <xf numFmtId="4" fontId="21" fillId="0" borderId="9" xfId="0" applyNumberFormat="1" applyFont="1" applyBorder="1" applyAlignment="1">
      <alignment horizontal="right" vertical="center"/>
    </xf>
    <xf numFmtId="4" fontId="5" fillId="0" borderId="4" xfId="0" applyNumberFormat="1" applyFont="1" applyBorder="1" applyAlignment="1">
      <alignment horizontal="right" vertical="center"/>
    </xf>
    <xf numFmtId="10" fontId="0" fillId="0" borderId="39" xfId="0" applyNumberFormat="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4" fontId="5" fillId="2" borderId="27" xfId="0" applyNumberFormat="1" applyFont="1" applyFill="1" applyBorder="1" applyAlignment="1">
      <alignment horizontal="right" vertical="center"/>
    </xf>
    <xf numFmtId="4" fontId="21" fillId="2" borderId="24" xfId="0" applyNumberFormat="1" applyFont="1" applyFill="1" applyBorder="1" applyAlignment="1">
      <alignment horizontal="right" vertical="center"/>
    </xf>
    <xf numFmtId="4" fontId="5" fillId="0" borderId="2" xfId="0" applyNumberFormat="1" applyFont="1" applyBorder="1" applyAlignment="1">
      <alignment horizontal="right" vertical="center"/>
    </xf>
    <xf numFmtId="10" fontId="5" fillId="0" borderId="39" xfId="0" applyNumberFormat="1" applyFont="1" applyBorder="1" applyAlignment="1">
      <alignment horizontal="center" vertical="center"/>
    </xf>
    <xf numFmtId="0" fontId="5" fillId="0"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4" fontId="17" fillId="2" borderId="27" xfId="0" applyNumberFormat="1" applyFont="1" applyFill="1" applyBorder="1" applyAlignment="1">
      <alignment horizontal="right" vertical="center"/>
    </xf>
    <xf numFmtId="4" fontId="40" fillId="2" borderId="24" xfId="0" applyNumberFormat="1" applyFont="1" applyFill="1" applyBorder="1" applyAlignment="1">
      <alignment horizontal="right" vertical="center"/>
    </xf>
    <xf numFmtId="0" fontId="17" fillId="0" borderId="58" xfId="0" applyFont="1" applyFill="1" applyBorder="1" applyAlignment="1">
      <alignment vertical="center" wrapText="1"/>
    </xf>
    <xf numFmtId="0" fontId="5" fillId="2" borderId="3" xfId="0" applyFont="1" applyFill="1" applyBorder="1" applyAlignment="1">
      <alignment horizontal="left" vertical="center" wrapText="1"/>
    </xf>
    <xf numFmtId="4" fontId="5" fillId="2" borderId="24" xfId="0" applyNumberFormat="1" applyFont="1" applyFill="1" applyBorder="1" applyAlignment="1">
      <alignment horizontal="right" vertical="center"/>
    </xf>
    <xf numFmtId="0" fontId="5" fillId="0" borderId="3" xfId="0" applyFont="1" applyFill="1" applyBorder="1" applyAlignment="1">
      <alignment vertical="center" wrapText="1"/>
    </xf>
    <xf numFmtId="0" fontId="17" fillId="0" borderId="3" xfId="9" applyFont="1" applyFill="1" applyBorder="1" applyAlignment="1">
      <alignment vertical="center" wrapText="1"/>
    </xf>
    <xf numFmtId="4" fontId="21" fillId="0" borderId="2" xfId="0" applyNumberFormat="1" applyFont="1" applyFill="1" applyBorder="1" applyAlignment="1">
      <alignment horizontal="right" vertical="center"/>
    </xf>
    <xf numFmtId="10" fontId="5" fillId="0" borderId="49" xfId="0" applyNumberFormat="1" applyFont="1" applyFill="1" applyBorder="1" applyAlignment="1">
      <alignment horizontal="center" vertical="center"/>
    </xf>
    <xf numFmtId="0" fontId="5" fillId="2" borderId="3" xfId="0" applyFont="1" applyFill="1" applyBorder="1" applyAlignment="1">
      <alignment vertical="center" wrapText="1"/>
    </xf>
    <xf numFmtId="4" fontId="5" fillId="2" borderId="49" xfId="0" applyNumberFormat="1" applyFont="1" applyFill="1" applyBorder="1" applyAlignment="1">
      <alignment horizontal="right" vertical="center"/>
    </xf>
    <xf numFmtId="4" fontId="21" fillId="2" borderId="19" xfId="0" applyNumberFormat="1" applyFont="1" applyFill="1" applyBorder="1" applyAlignment="1">
      <alignment vertical="center"/>
    </xf>
    <xf numFmtId="4" fontId="5" fillId="0" borderId="41" xfId="0" applyNumberFormat="1" applyFont="1" applyBorder="1" applyAlignment="1">
      <alignment horizontal="right" vertical="center"/>
    </xf>
    <xf numFmtId="10" fontId="5" fillId="0" borderId="27" xfId="0" applyNumberFormat="1" applyFont="1" applyBorder="1" applyAlignment="1">
      <alignment horizontal="center" vertical="center"/>
    </xf>
    <xf numFmtId="0" fontId="17" fillId="0" borderId="19" xfId="0" applyFont="1" applyBorder="1" applyAlignment="1">
      <alignment vertical="center" wrapText="1"/>
    </xf>
    <xf numFmtId="4" fontId="17" fillId="2" borderId="24" xfId="0" applyNumberFormat="1" applyFont="1" applyFill="1" applyBorder="1" applyAlignment="1">
      <alignment horizontal="right" vertical="center"/>
    </xf>
    <xf numFmtId="0" fontId="17" fillId="0" borderId="3" xfId="10" applyFont="1" applyBorder="1" applyAlignment="1">
      <alignment vertical="center" wrapText="1"/>
    </xf>
    <xf numFmtId="0" fontId="49" fillId="0" borderId="3" xfId="10" applyFont="1" applyBorder="1" applyAlignment="1">
      <alignment vertical="center" wrapText="1"/>
    </xf>
    <xf numFmtId="0" fontId="5" fillId="2" borderId="18" xfId="0" applyFont="1" applyFill="1" applyBorder="1" applyAlignment="1">
      <alignment horizontal="left" vertical="center" wrapText="1"/>
    </xf>
    <xf numFmtId="0" fontId="5" fillId="2" borderId="23" xfId="0" applyFont="1" applyFill="1" applyBorder="1" applyAlignment="1">
      <alignment horizontal="left" vertical="center" wrapText="1"/>
    </xf>
    <xf numFmtId="4" fontId="21" fillId="2" borderId="24" xfId="0" applyNumberFormat="1" applyFont="1" applyFill="1" applyBorder="1" applyAlignment="1">
      <alignment horizontal="right" vertical="center" wrapText="1"/>
    </xf>
    <xf numFmtId="4" fontId="17" fillId="0" borderId="11" xfId="0" applyNumberFormat="1" applyFont="1" applyFill="1" applyBorder="1" applyAlignment="1">
      <alignment horizontal="right" vertical="center" wrapText="1"/>
    </xf>
    <xf numFmtId="10" fontId="5" fillId="0" borderId="49" xfId="0" applyNumberFormat="1" applyFont="1" applyBorder="1" applyAlignment="1">
      <alignment horizontal="center" vertical="center"/>
    </xf>
    <xf numFmtId="0" fontId="17" fillId="2" borderId="9" xfId="0" applyFont="1" applyFill="1" applyBorder="1" applyAlignment="1">
      <alignment vertical="center" wrapText="1"/>
    </xf>
    <xf numFmtId="4" fontId="5" fillId="2" borderId="2" xfId="0" applyNumberFormat="1" applyFont="1" applyFill="1" applyBorder="1" applyAlignment="1">
      <alignment horizontal="right" vertical="center"/>
    </xf>
    <xf numFmtId="0" fontId="5" fillId="2" borderId="2" xfId="0" applyFont="1" applyFill="1" applyBorder="1" applyAlignment="1">
      <alignment horizontal="left" vertical="center" wrapText="1"/>
    </xf>
    <xf numFmtId="4" fontId="17" fillId="2" borderId="52" xfId="0" applyNumberFormat="1" applyFont="1" applyFill="1" applyBorder="1" applyAlignment="1">
      <alignment horizontal="right" vertical="center"/>
    </xf>
    <xf numFmtId="0" fontId="5" fillId="2" borderId="46" xfId="0" applyFont="1" applyFill="1" applyBorder="1" applyAlignment="1">
      <alignment horizontal="left" vertical="center" wrapText="1"/>
    </xf>
    <xf numFmtId="4" fontId="5" fillId="0" borderId="47" xfId="0" applyNumberFormat="1" applyFont="1" applyFill="1" applyBorder="1" applyAlignment="1">
      <alignment horizontal="right" vertical="center"/>
    </xf>
    <xf numFmtId="4" fontId="21" fillId="2" borderId="0" xfId="0" applyNumberFormat="1" applyFont="1" applyFill="1" applyBorder="1" applyAlignment="1">
      <alignment horizontal="right" vertical="center"/>
    </xf>
    <xf numFmtId="4" fontId="5" fillId="2" borderId="21" xfId="0" applyNumberFormat="1" applyFont="1" applyFill="1" applyBorder="1" applyAlignment="1">
      <alignment horizontal="right" vertical="center"/>
    </xf>
    <xf numFmtId="0" fontId="17" fillId="2" borderId="60" xfId="0" applyFont="1" applyFill="1" applyBorder="1" applyAlignment="1">
      <alignment vertical="center" wrapText="1"/>
    </xf>
    <xf numFmtId="0" fontId="17" fillId="0" borderId="0" xfId="0" applyFont="1" applyFill="1" applyBorder="1" applyAlignment="1">
      <alignment vertical="center" wrapText="1"/>
    </xf>
    <xf numFmtId="4" fontId="17" fillId="2" borderId="11" xfId="0" applyNumberFormat="1" applyFont="1" applyFill="1" applyBorder="1" applyAlignment="1">
      <alignment horizontal="right" vertical="center"/>
    </xf>
    <xf numFmtId="4" fontId="5" fillId="0" borderId="23" xfId="0" applyNumberFormat="1" applyFont="1" applyFill="1" applyBorder="1" applyAlignment="1">
      <alignment horizontal="right" vertical="center"/>
    </xf>
    <xf numFmtId="4" fontId="21" fillId="2" borderId="2" xfId="0" applyNumberFormat="1" applyFont="1" applyFill="1" applyBorder="1" applyAlignment="1">
      <alignment horizontal="right" vertical="center"/>
    </xf>
    <xf numFmtId="4" fontId="21" fillId="2" borderId="11" xfId="0" applyNumberFormat="1" applyFont="1" applyFill="1" applyBorder="1" applyAlignment="1">
      <alignment horizontal="right" vertical="center"/>
    </xf>
    <xf numFmtId="4" fontId="5" fillId="0" borderId="39" xfId="0" applyNumberFormat="1" applyFont="1" applyFill="1" applyBorder="1" applyAlignment="1">
      <alignment horizontal="right" vertical="center" wrapText="1"/>
    </xf>
    <xf numFmtId="14" fontId="17" fillId="0" borderId="9" xfId="0" applyNumberFormat="1" applyFont="1" applyFill="1" applyBorder="1" applyAlignment="1">
      <alignment horizontal="left" vertical="center" wrapText="1"/>
    </xf>
    <xf numFmtId="0" fontId="5" fillId="0" borderId="14" xfId="0" applyFont="1" applyBorder="1" applyAlignment="1">
      <alignment horizontal="left" vertical="center" wrapText="1"/>
    </xf>
    <xf numFmtId="4" fontId="0" fillId="0" borderId="1" xfId="0" applyNumberFormat="1" applyBorder="1" applyAlignment="1">
      <alignment horizontal="center" vertical="center"/>
    </xf>
    <xf numFmtId="4" fontId="5" fillId="0" borderId="27" xfId="0" applyNumberFormat="1" applyFont="1" applyFill="1" applyBorder="1" applyAlignment="1">
      <alignment horizontal="right" vertical="center" wrapText="1"/>
    </xf>
    <xf numFmtId="10" fontId="0" fillId="0" borderId="27" xfId="0" applyNumberFormat="1" applyBorder="1" applyAlignment="1">
      <alignment horizontal="center" vertical="center"/>
    </xf>
    <xf numFmtId="0" fontId="0" fillId="2" borderId="3" xfId="0" applyFill="1" applyBorder="1" applyAlignment="1">
      <alignment horizontal="left" vertical="center" wrapText="1"/>
    </xf>
    <xf numFmtId="0" fontId="5" fillId="0" borderId="18" xfId="10" applyFont="1" applyBorder="1" applyAlignment="1">
      <alignment vertical="center" wrapText="1"/>
    </xf>
    <xf numFmtId="164" fontId="5" fillId="2" borderId="3" xfId="0" applyNumberFormat="1" applyFont="1" applyFill="1" applyBorder="1" applyAlignment="1">
      <alignment vertical="center" wrapText="1"/>
    </xf>
    <xf numFmtId="164" fontId="5" fillId="2" borderId="3" xfId="0" applyNumberFormat="1" applyFont="1" applyFill="1" applyBorder="1" applyAlignment="1">
      <alignment horizontal="center" vertical="center" wrapText="1"/>
    </xf>
    <xf numFmtId="4" fontId="5" fillId="0" borderId="49" xfId="0" applyNumberFormat="1" applyFont="1" applyFill="1" applyBorder="1" applyAlignment="1">
      <alignment horizontal="right" vertical="center"/>
    </xf>
    <xf numFmtId="4" fontId="21" fillId="2" borderId="58" xfId="0" applyNumberFormat="1" applyFont="1" applyFill="1" applyBorder="1" applyAlignment="1">
      <alignment horizontal="right" vertical="center"/>
    </xf>
    <xf numFmtId="4" fontId="5" fillId="2" borderId="6" xfId="0" applyNumberFormat="1" applyFont="1" applyFill="1" applyBorder="1" applyAlignment="1">
      <alignment horizontal="right" vertical="center"/>
    </xf>
    <xf numFmtId="10" fontId="0" fillId="0" borderId="49" xfId="0" applyNumberFormat="1" applyBorder="1" applyAlignment="1">
      <alignment horizontal="center" vertical="center"/>
    </xf>
    <xf numFmtId="4" fontId="11" fillId="4" borderId="61" xfId="0" applyNumberFormat="1" applyFont="1" applyFill="1" applyBorder="1" applyAlignment="1">
      <alignment horizontal="right" vertical="center"/>
    </xf>
    <xf numFmtId="0" fontId="5" fillId="4" borderId="61" xfId="0" applyFont="1" applyFill="1" applyBorder="1" applyAlignment="1">
      <alignment horizontal="center" vertical="center"/>
    </xf>
    <xf numFmtId="0" fontId="5" fillId="4" borderId="62" xfId="0" applyFont="1" applyFill="1" applyBorder="1" applyAlignment="1">
      <alignment horizontal="center" vertical="center"/>
    </xf>
    <xf numFmtId="0" fontId="5" fillId="4" borderId="64" xfId="0" applyFont="1" applyFill="1" applyBorder="1" applyAlignment="1">
      <alignment horizontal="center" vertical="center"/>
    </xf>
    <xf numFmtId="4" fontId="11" fillId="4" borderId="65" xfId="0" applyNumberFormat="1" applyFont="1" applyFill="1" applyBorder="1" applyAlignment="1">
      <alignment horizontal="right" vertical="center"/>
    </xf>
    <xf numFmtId="4" fontId="11" fillId="4" borderId="66" xfId="0" applyNumberFormat="1" applyFont="1" applyFill="1" applyBorder="1" applyAlignment="1">
      <alignment horizontal="right" vertical="center"/>
    </xf>
    <xf numFmtId="4" fontId="11" fillId="4" borderId="59" xfId="0" applyNumberFormat="1" applyFont="1" applyFill="1" applyBorder="1" applyAlignment="1">
      <alignment horizontal="right" vertical="center"/>
    </xf>
    <xf numFmtId="10" fontId="22" fillId="4" borderId="65" xfId="0" applyNumberFormat="1" applyFont="1" applyFill="1" applyBorder="1" applyAlignment="1">
      <alignment horizontal="center" vertical="center" wrapText="1"/>
    </xf>
    <xf numFmtId="0" fontId="11" fillId="0" borderId="4" xfId="0" applyFont="1" applyBorder="1" applyAlignment="1">
      <alignment horizontal="center" vertical="center"/>
    </xf>
    <xf numFmtId="0" fontId="42" fillId="0" borderId="12" xfId="0" applyFont="1" applyFill="1" applyBorder="1" applyAlignment="1">
      <alignment horizontal="right" vertical="center" wrapText="1"/>
    </xf>
    <xf numFmtId="0" fontId="17" fillId="0" borderId="12"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51" xfId="0" applyFont="1" applyFill="1" applyBorder="1" applyAlignment="1">
      <alignment horizontal="center" vertical="center"/>
    </xf>
    <xf numFmtId="0" fontId="17" fillId="0" borderId="51" xfId="0" applyFont="1" applyFill="1" applyBorder="1" applyAlignment="1">
      <alignment horizontal="center" vertical="center"/>
    </xf>
    <xf numFmtId="0" fontId="17" fillId="0" borderId="39" xfId="0" applyFont="1" applyFill="1" applyBorder="1" applyAlignment="1">
      <alignment horizontal="center" vertical="center"/>
    </xf>
    <xf numFmtId="4" fontId="42" fillId="0" borderId="9" xfId="0" applyNumberFormat="1" applyFont="1" applyFill="1" applyBorder="1" applyAlignment="1">
      <alignment vertical="center"/>
    </xf>
    <xf numFmtId="4" fontId="17" fillId="0" borderId="4" xfId="0" applyNumberFormat="1" applyFont="1" applyFill="1" applyBorder="1" applyAlignment="1">
      <alignment horizontal="center" vertical="center" wrapText="1"/>
    </xf>
    <xf numFmtId="4" fontId="17" fillId="0" borderId="39" xfId="0" applyNumberFormat="1" applyFont="1" applyFill="1" applyBorder="1" applyAlignment="1">
      <alignment horizontal="center" vertical="center" wrapText="1"/>
    </xf>
    <xf numFmtId="0" fontId="5" fillId="0" borderId="9" xfId="0" applyFont="1" applyBorder="1" applyAlignment="1">
      <alignment horizontal="center" vertical="center"/>
    </xf>
    <xf numFmtId="0" fontId="11" fillId="0" borderId="11" xfId="0" applyFont="1" applyBorder="1" applyAlignment="1">
      <alignment horizontal="right" vertical="center" wrapText="1"/>
    </xf>
    <xf numFmtId="0" fontId="17" fillId="0" borderId="17" xfId="0" applyFont="1" applyBorder="1" applyAlignment="1">
      <alignment horizontal="center" vertical="center"/>
    </xf>
    <xf numFmtId="0" fontId="17" fillId="0" borderId="27" xfId="0" applyFont="1" applyBorder="1" applyAlignment="1">
      <alignment horizontal="center" vertical="center"/>
    </xf>
    <xf numFmtId="4" fontId="46" fillId="0" borderId="24" xfId="0" applyNumberFormat="1" applyFont="1" applyFill="1" applyBorder="1" applyAlignment="1">
      <alignment vertical="center"/>
    </xf>
    <xf numFmtId="4" fontId="11" fillId="0" borderId="2" xfId="0" applyNumberFormat="1" applyFont="1" applyFill="1" applyBorder="1" applyAlignment="1">
      <alignment vertical="center"/>
    </xf>
    <xf numFmtId="4" fontId="5" fillId="0" borderId="27" xfId="0" applyNumberFormat="1" applyFont="1" applyBorder="1" applyAlignment="1">
      <alignment horizontal="center" vertical="center"/>
    </xf>
    <xf numFmtId="0" fontId="5" fillId="0" borderId="24" xfId="0" applyFont="1" applyBorder="1" applyAlignment="1">
      <alignment horizontal="center" vertical="center"/>
    </xf>
    <xf numFmtId="0" fontId="53" fillId="0" borderId="0" xfId="0" applyFont="1" applyBorder="1" applyAlignment="1">
      <alignment horizontal="center" vertical="center"/>
    </xf>
    <xf numFmtId="0" fontId="5" fillId="0" borderId="0" xfId="0" applyFont="1" applyBorder="1" applyAlignment="1">
      <alignment vertical="center" wrapText="1"/>
    </xf>
    <xf numFmtId="0" fontId="0" fillId="0" borderId="0" xfId="0" applyBorder="1" applyAlignment="1">
      <alignment horizontal="left" vertical="center" wrapText="1"/>
    </xf>
    <xf numFmtId="0" fontId="5" fillId="0" borderId="0" xfId="0" applyFont="1" applyBorder="1" applyAlignment="1">
      <alignment horizontal="center" vertical="center"/>
    </xf>
    <xf numFmtId="4" fontId="5" fillId="0" borderId="0" xfId="0" applyNumberFormat="1" applyFont="1" applyBorder="1" applyAlignment="1">
      <alignment vertical="center"/>
    </xf>
    <xf numFmtId="0" fontId="5" fillId="0" borderId="0" xfId="0" applyFont="1" applyFill="1" applyBorder="1" applyAlignment="1">
      <alignment vertical="center" wrapText="1"/>
    </xf>
    <xf numFmtId="4" fontId="15" fillId="0" borderId="0"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4" fontId="25" fillId="0" borderId="0" xfId="0" applyNumberFormat="1" applyFont="1" applyFill="1" applyBorder="1" applyAlignment="1">
      <alignment horizontal="center" vertical="center"/>
    </xf>
    <xf numFmtId="4" fontId="25" fillId="0" borderId="0" xfId="0" applyNumberFormat="1" applyFont="1" applyBorder="1" applyAlignment="1">
      <alignment vertical="center"/>
    </xf>
    <xf numFmtId="4" fontId="25" fillId="0" borderId="0" xfId="0" applyNumberFormat="1" applyFont="1" applyBorder="1" applyAlignment="1">
      <alignment horizontal="right" vertical="center" wrapText="1"/>
    </xf>
    <xf numFmtId="4" fontId="5" fillId="0" borderId="0" xfId="0" applyNumberFormat="1" applyFont="1" applyFill="1" applyBorder="1" applyAlignment="1">
      <alignment horizontal="center" vertical="center"/>
    </xf>
    <xf numFmtId="10" fontId="15" fillId="0" borderId="0" xfId="0" applyNumberFormat="1" applyFont="1" applyBorder="1" applyAlignment="1">
      <alignment horizontal="left" vertical="center" wrapText="1"/>
    </xf>
    <xf numFmtId="0" fontId="0" fillId="0" borderId="0" xfId="0" applyFill="1" applyAlignment="1">
      <alignment horizontal="center" vertical="center"/>
    </xf>
    <xf numFmtId="0" fontId="25" fillId="0" borderId="0" xfId="0" applyFont="1" applyFill="1" applyAlignment="1">
      <alignment horizontal="center" vertical="center"/>
    </xf>
    <xf numFmtId="4" fontId="25"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47" fillId="0" borderId="0" xfId="0" applyNumberFormat="1" applyFont="1"/>
    <xf numFmtId="0" fontId="5" fillId="0" borderId="1" xfId="0" applyFont="1" applyFill="1" applyBorder="1" applyAlignment="1">
      <alignment vertical="center" wrapText="1"/>
    </xf>
    <xf numFmtId="0" fontId="33" fillId="3" borderId="20" xfId="0" applyFont="1" applyFill="1" applyBorder="1" applyAlignment="1">
      <alignment horizontal="center" vertical="center" wrapText="1"/>
    </xf>
    <xf numFmtId="0" fontId="5" fillId="0" borderId="42" xfId="0" applyFont="1" applyFill="1" applyBorder="1" applyAlignment="1">
      <alignment vertical="center" wrapText="1"/>
    </xf>
    <xf numFmtId="4" fontId="5" fillId="0" borderId="39" xfId="0" applyNumberFormat="1" applyFont="1" applyFill="1" applyBorder="1" applyAlignment="1">
      <alignment vertical="center"/>
    </xf>
    <xf numFmtId="4" fontId="5" fillId="0" borderId="17" xfId="0" applyNumberFormat="1" applyFont="1" applyFill="1" applyBorder="1" applyAlignment="1">
      <alignment horizontal="right" vertical="center" wrapText="1"/>
    </xf>
    <xf numFmtId="4" fontId="5" fillId="0" borderId="11" xfId="0" applyNumberFormat="1" applyFont="1" applyFill="1" applyBorder="1" applyAlignment="1">
      <alignment horizontal="right" vertical="center" wrapText="1"/>
    </xf>
    <xf numFmtId="4" fontId="5" fillId="0" borderId="11" xfId="0" applyNumberFormat="1" applyFont="1" applyFill="1" applyBorder="1" applyAlignment="1">
      <alignment horizontal="right" vertical="center"/>
    </xf>
    <xf numFmtId="0" fontId="5" fillId="0" borderId="27" xfId="0" applyFont="1" applyFill="1" applyBorder="1" applyAlignment="1">
      <alignment vertical="center" wrapText="1"/>
    </xf>
    <xf numFmtId="0" fontId="5" fillId="2" borderId="23" xfId="0" applyFont="1" applyFill="1" applyBorder="1" applyAlignment="1">
      <alignment vertical="center" wrapText="1"/>
    </xf>
    <xf numFmtId="4" fontId="17" fillId="2" borderId="27" xfId="0" applyNumberFormat="1" applyFont="1" applyFill="1" applyBorder="1" applyAlignment="1">
      <alignment vertical="center" wrapText="1"/>
    </xf>
    <xf numFmtId="4" fontId="5" fillId="2" borderId="39" xfId="0" applyNumberFormat="1" applyFont="1" applyFill="1" applyBorder="1" applyAlignment="1">
      <alignment vertical="center"/>
    </xf>
    <xf numFmtId="4" fontId="21" fillId="2" borderId="14" xfId="0" applyNumberFormat="1" applyFont="1" applyFill="1" applyBorder="1" applyAlignment="1">
      <alignment horizontal="right" vertical="center"/>
    </xf>
    <xf numFmtId="4" fontId="5" fillId="2" borderId="17" xfId="0" applyNumberFormat="1" applyFont="1" applyFill="1" applyBorder="1" applyAlignment="1">
      <alignment horizontal="right" vertical="center"/>
    </xf>
    <xf numFmtId="0" fontId="17" fillId="2" borderId="27" xfId="0" applyFont="1" applyFill="1" applyBorder="1" applyAlignment="1">
      <alignment vertical="center" wrapText="1"/>
    </xf>
    <xf numFmtId="0" fontId="5" fillId="0" borderId="18" xfId="0" applyFont="1" applyFill="1" applyBorder="1" applyAlignment="1">
      <alignment horizontal="left" vertical="center" wrapText="1"/>
    </xf>
    <xf numFmtId="0" fontId="5" fillId="0" borderId="41" xfId="0" applyFont="1" applyFill="1" applyBorder="1" applyAlignment="1">
      <alignment vertical="center" wrapText="1"/>
    </xf>
    <xf numFmtId="4" fontId="5" fillId="0" borderId="12" xfId="0" applyNumberFormat="1" applyFont="1" applyFill="1" applyBorder="1" applyAlignment="1">
      <alignment vertical="center"/>
    </xf>
    <xf numFmtId="0" fontId="5" fillId="0" borderId="19" xfId="11" applyFont="1" applyFill="1" applyBorder="1" applyAlignment="1">
      <alignment vertical="center" wrapText="1"/>
    </xf>
    <xf numFmtId="0" fontId="5" fillId="0" borderId="3" xfId="11" applyFont="1" applyFill="1" applyBorder="1" applyAlignment="1">
      <alignment vertical="center" wrapText="1"/>
    </xf>
    <xf numFmtId="4" fontId="5" fillId="0" borderId="52" xfId="0" applyNumberFormat="1" applyFont="1" applyFill="1" applyBorder="1" applyAlignment="1">
      <alignment vertical="center"/>
    </xf>
    <xf numFmtId="4" fontId="5" fillId="0" borderId="11" xfId="0" applyNumberFormat="1" applyFont="1" applyFill="1" applyBorder="1" applyAlignment="1">
      <alignment vertical="center"/>
    </xf>
    <xf numFmtId="0" fontId="5" fillId="0" borderId="3" xfId="0" applyFont="1" applyBorder="1" applyAlignment="1">
      <alignmen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4" fontId="17" fillId="0" borderId="49" xfId="0" applyNumberFormat="1" applyFont="1" applyFill="1" applyBorder="1" applyAlignment="1">
      <alignment vertical="center"/>
    </xf>
    <xf numFmtId="4" fontId="40" fillId="0" borderId="19" xfId="0" applyNumberFormat="1" applyFont="1" applyFill="1" applyBorder="1" applyAlignment="1">
      <alignment horizontal="right" vertical="center" wrapText="1"/>
    </xf>
    <xf numFmtId="4" fontId="17" fillId="0" borderId="48" xfId="0" applyNumberFormat="1" applyFont="1" applyFill="1" applyBorder="1" applyAlignment="1">
      <alignment vertical="center"/>
    </xf>
    <xf numFmtId="10" fontId="17" fillId="0" borderId="49" xfId="0" applyNumberFormat="1" applyFont="1" applyFill="1" applyBorder="1" applyAlignment="1">
      <alignment horizontal="center" vertical="center"/>
    </xf>
    <xf numFmtId="10" fontId="17" fillId="0" borderId="47" xfId="0" applyNumberFormat="1" applyFont="1" applyFill="1" applyBorder="1" applyAlignment="1">
      <alignment horizontal="center" vertical="center"/>
    </xf>
    <xf numFmtId="0" fontId="17" fillId="0" borderId="49" xfId="0" applyFont="1" applyFill="1" applyBorder="1" applyAlignment="1">
      <alignment vertical="center" wrapText="1"/>
    </xf>
    <xf numFmtId="0" fontId="5" fillId="0" borderId="14" xfId="11" applyFont="1" applyFill="1" applyBorder="1" applyAlignment="1">
      <alignment vertical="center" wrapText="1"/>
    </xf>
    <xf numFmtId="0" fontId="5" fillId="0" borderId="1" xfId="11" applyFont="1" applyFill="1" applyBorder="1" applyAlignment="1">
      <alignment vertical="center" wrapText="1"/>
    </xf>
    <xf numFmtId="0" fontId="5" fillId="0" borderId="1" xfId="0" applyFont="1" applyBorder="1" applyAlignment="1">
      <alignment vertical="center" wrapText="1"/>
    </xf>
    <xf numFmtId="0" fontId="17" fillId="0" borderId="23" xfId="0" applyFont="1" applyFill="1" applyBorder="1" applyAlignment="1">
      <alignment vertical="center" wrapText="1"/>
    </xf>
    <xf numFmtId="4" fontId="21" fillId="0" borderId="14" xfId="0" applyNumberFormat="1" applyFont="1" applyFill="1" applyBorder="1" applyAlignment="1">
      <alignment vertical="center" wrapText="1"/>
    </xf>
    <xf numFmtId="4" fontId="17" fillId="0" borderId="11" xfId="0" applyNumberFormat="1" applyFont="1" applyFill="1" applyBorder="1" applyAlignment="1">
      <alignment vertical="center" wrapText="1"/>
    </xf>
    <xf numFmtId="4" fontId="5" fillId="0" borderId="27" xfId="0" applyNumberFormat="1" applyFont="1" applyBorder="1" applyAlignment="1">
      <alignment horizontal="right" vertical="center"/>
    </xf>
    <xf numFmtId="4" fontId="5" fillId="0" borderId="17" xfId="0" applyNumberFormat="1" applyFont="1" applyBorder="1" applyAlignment="1">
      <alignment horizontal="right" vertical="center"/>
    </xf>
    <xf numFmtId="0" fontId="17" fillId="0" borderId="0" xfId="0" applyFont="1" applyFill="1" applyBorder="1" applyAlignment="1">
      <alignment horizontal="center" vertical="center"/>
    </xf>
    <xf numFmtId="0" fontId="5" fillId="0" borderId="39" xfId="0" applyFont="1" applyBorder="1" applyAlignment="1">
      <alignment horizontal="center" vertical="center"/>
    </xf>
    <xf numFmtId="0" fontId="17" fillId="0" borderId="17" xfId="0" applyFont="1" applyFill="1" applyBorder="1" applyAlignment="1">
      <alignment horizontal="center" vertical="center"/>
    </xf>
    <xf numFmtId="0" fontId="5" fillId="0" borderId="47" xfId="0" applyFont="1" applyBorder="1" applyAlignment="1">
      <alignment horizontal="center" vertical="center"/>
    </xf>
    <xf numFmtId="0" fontId="5" fillId="0" borderId="55"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49" xfId="0" applyNumberFormat="1" applyBorder="1" applyAlignment="1">
      <alignment horizontal="center" vertical="center"/>
    </xf>
    <xf numFmtId="0" fontId="0" fillId="2" borderId="3" xfId="0" applyFill="1" applyBorder="1" applyAlignment="1">
      <alignment horizontal="left" vertical="center" wrapText="1"/>
    </xf>
    <xf numFmtId="4" fontId="5" fillId="0" borderId="49" xfId="0" applyNumberFormat="1" applyFont="1" applyFill="1" applyBorder="1" applyAlignment="1">
      <alignment horizontal="right" vertical="center"/>
    </xf>
    <xf numFmtId="4" fontId="17" fillId="0" borderId="39" xfId="0" applyNumberFormat="1" applyFont="1" applyFill="1" applyBorder="1" applyAlignment="1">
      <alignment horizontal="right" vertical="center" wrapText="1"/>
    </xf>
    <xf numFmtId="0" fontId="54" fillId="0" borderId="0" xfId="0" applyFont="1"/>
    <xf numFmtId="0" fontId="54" fillId="0" borderId="0" xfId="0" applyFont="1" applyAlignment="1">
      <alignment horizontal="right"/>
    </xf>
    <xf numFmtId="0" fontId="55" fillId="5" borderId="5" xfId="0" applyFont="1" applyFill="1" applyBorder="1" applyAlignment="1">
      <alignment horizontal="left" vertical="center" wrapText="1"/>
    </xf>
    <xf numFmtId="0" fontId="55" fillId="5" borderId="4" xfId="0" applyFont="1" applyFill="1" applyBorder="1" applyAlignment="1">
      <alignment horizontal="left" vertical="center" wrapText="1"/>
    </xf>
    <xf numFmtId="0" fontId="56" fillId="5" borderId="39"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5" borderId="2" xfId="0" applyFont="1" applyFill="1" applyBorder="1" applyAlignment="1">
      <alignment horizontal="center" vertical="center" wrapText="1"/>
    </xf>
    <xf numFmtId="0" fontId="56" fillId="5" borderId="15" xfId="0" applyFont="1" applyFill="1" applyBorder="1" applyAlignment="1">
      <alignment horizontal="center" vertical="center" wrapText="1"/>
    </xf>
    <xf numFmtId="4" fontId="57" fillId="4" borderId="39" xfId="0" applyNumberFormat="1" applyFont="1" applyFill="1" applyBorder="1" applyAlignment="1">
      <alignment horizontal="right" vertical="center" wrapText="1"/>
    </xf>
    <xf numFmtId="4" fontId="57" fillId="4" borderId="9" xfId="0" applyNumberFormat="1" applyFont="1" applyFill="1" applyBorder="1" applyAlignment="1">
      <alignment horizontal="right" vertical="center"/>
    </xf>
    <xf numFmtId="0" fontId="58" fillId="0" borderId="28" xfId="0" applyFont="1" applyBorder="1" applyAlignment="1">
      <alignment horizontal="center" vertical="center" wrapText="1"/>
    </xf>
    <xf numFmtId="4" fontId="57" fillId="0" borderId="28" xfId="0" applyNumberFormat="1" applyFont="1" applyBorder="1" applyAlignment="1">
      <alignment horizontal="right" vertical="center"/>
    </xf>
    <xf numFmtId="4" fontId="57" fillId="0" borderId="26" xfId="0" applyNumberFormat="1" applyFont="1" applyBorder="1" applyAlignment="1">
      <alignment horizontal="right" vertical="center"/>
    </xf>
    <xf numFmtId="10" fontId="58" fillId="0" borderId="16" xfId="0" applyNumberFormat="1" applyFont="1" applyBorder="1" applyAlignment="1">
      <alignment horizontal="center" vertical="center"/>
    </xf>
    <xf numFmtId="10" fontId="58" fillId="0" borderId="16" xfId="0" applyNumberFormat="1" applyFont="1" applyFill="1" applyBorder="1" applyAlignment="1">
      <alignment horizontal="center" vertical="center"/>
    </xf>
    <xf numFmtId="4" fontId="57" fillId="5" borderId="67" xfId="0" applyNumberFormat="1" applyFont="1" applyFill="1" applyBorder="1" applyAlignment="1">
      <alignment horizontal="right" vertical="center"/>
    </xf>
    <xf numFmtId="10" fontId="60" fillId="0" borderId="0" xfId="0" applyNumberFormat="1" applyFont="1" applyFill="1" applyBorder="1" applyAlignment="1">
      <alignment horizontal="center" vertical="center"/>
    </xf>
    <xf numFmtId="0" fontId="0" fillId="0" borderId="0" xfId="0" applyFill="1" applyBorder="1"/>
    <xf numFmtId="0" fontId="51" fillId="0" borderId="0" xfId="0" applyFont="1" applyFill="1" applyBorder="1" applyAlignment="1">
      <alignment vertical="center"/>
    </xf>
    <xf numFmtId="0" fontId="60" fillId="0" borderId="0" xfId="0" applyFont="1" applyFill="1" applyBorder="1" applyAlignment="1">
      <alignment horizontal="left" vertical="center" wrapText="1"/>
    </xf>
    <xf numFmtId="4" fontId="60" fillId="0" borderId="0" xfId="0" applyNumberFormat="1" applyFont="1" applyFill="1" applyBorder="1" applyAlignment="1">
      <alignment horizontal="right" vertical="center"/>
    </xf>
    <xf numFmtId="0" fontId="61" fillId="0" borderId="0" xfId="0" applyFont="1" applyFill="1" applyBorder="1" applyAlignment="1">
      <alignment horizontal="left" vertical="center" wrapText="1"/>
    </xf>
    <xf numFmtId="4" fontId="61" fillId="0" borderId="0" xfId="0" applyNumberFormat="1" applyFont="1" applyFill="1" applyBorder="1" applyAlignment="1">
      <alignment horizontal="right" vertical="center"/>
    </xf>
    <xf numFmtId="4" fontId="54" fillId="0" borderId="0" xfId="0" applyNumberFormat="1" applyFont="1" applyFill="1" applyBorder="1" applyAlignment="1">
      <alignment horizontal="right" vertical="center"/>
    </xf>
    <xf numFmtId="10" fontId="61" fillId="0" borderId="0" xfId="0" applyNumberFormat="1" applyFont="1" applyFill="1" applyBorder="1" applyAlignment="1">
      <alignment horizontal="center" vertical="center"/>
    </xf>
    <xf numFmtId="0" fontId="54" fillId="0" borderId="0" xfId="0" applyFont="1" applyFill="1" applyBorder="1" applyAlignment="1">
      <alignment horizontal="right"/>
    </xf>
    <xf numFmtId="4" fontId="59" fillId="0" borderId="2" xfId="0" applyNumberFormat="1" applyFont="1" applyFill="1" applyBorder="1" applyAlignment="1">
      <alignment horizontal="right" vertical="center"/>
    </xf>
    <xf numFmtId="0" fontId="57" fillId="0" borderId="2" xfId="0" applyFont="1" applyFill="1" applyBorder="1" applyAlignment="1">
      <alignment horizontal="right" vertical="center" wrapText="1"/>
    </xf>
    <xf numFmtId="0" fontId="57" fillId="0" borderId="2" xfId="0" applyFont="1" applyFill="1" applyBorder="1" applyAlignment="1">
      <alignment horizontal="left" vertical="center" wrapText="1"/>
    </xf>
    <xf numFmtId="4" fontId="63" fillId="0" borderId="2" xfId="0" applyNumberFormat="1" applyFont="1" applyFill="1" applyBorder="1" applyAlignment="1">
      <alignment horizontal="right" vertical="center"/>
    </xf>
    <xf numFmtId="4" fontId="64" fillId="0" borderId="2" xfId="0" applyNumberFormat="1" applyFont="1" applyFill="1" applyBorder="1" applyAlignment="1">
      <alignment horizontal="right" vertical="center"/>
    </xf>
    <xf numFmtId="4" fontId="57" fillId="0" borderId="2" xfId="0" applyNumberFormat="1" applyFont="1" applyFill="1" applyBorder="1" applyAlignment="1">
      <alignment horizontal="right" vertical="center"/>
    </xf>
    <xf numFmtId="0" fontId="60" fillId="0" borderId="0" xfId="0" applyFont="1" applyBorder="1" applyAlignment="1">
      <alignment horizontal="left" vertical="center" wrapText="1"/>
    </xf>
    <xf numFmtId="10" fontId="0" fillId="0" borderId="0" xfId="0" applyNumberFormat="1"/>
    <xf numFmtId="0" fontId="30" fillId="0" borderId="0" xfId="0" applyFont="1" applyFill="1" applyBorder="1" applyAlignment="1">
      <alignment vertical="center"/>
    </xf>
    <xf numFmtId="0" fontId="30" fillId="0" borderId="0" xfId="0" applyFont="1"/>
    <xf numFmtId="0" fontId="57" fillId="0" borderId="0" xfId="0" applyFont="1"/>
    <xf numFmtId="0" fontId="58" fillId="0" borderId="0" xfId="0" applyFont="1"/>
    <xf numFmtId="10" fontId="58" fillId="0" borderId="0" xfId="0" applyNumberFormat="1" applyFont="1"/>
    <xf numFmtId="0" fontId="58" fillId="0" borderId="1" xfId="0" applyFont="1" applyBorder="1" applyAlignment="1">
      <alignment horizontal="center" vertical="top"/>
    </xf>
    <xf numFmtId="0" fontId="58" fillId="0" borderId="1" xfId="0" applyFont="1" applyFill="1" applyBorder="1" applyAlignment="1">
      <alignment horizontal="center" vertical="top"/>
    </xf>
    <xf numFmtId="0" fontId="58" fillId="0" borderId="0" xfId="0" applyFont="1" applyAlignment="1">
      <alignment horizontal="left" vertical="top"/>
    </xf>
    <xf numFmtId="0" fontId="68" fillId="0" borderId="0" xfId="0" applyFont="1"/>
    <xf numFmtId="4" fontId="58" fillId="0" borderId="1" xfId="0" applyNumberFormat="1" applyFont="1" applyFill="1" applyBorder="1" applyAlignment="1">
      <alignment horizontal="right" vertical="center"/>
    </xf>
    <xf numFmtId="0" fontId="57" fillId="0" borderId="11" xfId="0" applyFont="1" applyFill="1" applyBorder="1" applyAlignment="1">
      <alignment horizontal="left" vertical="center" wrapText="1"/>
    </xf>
    <xf numFmtId="4" fontId="57" fillId="0" borderId="27" xfId="0" applyNumberFormat="1" applyFont="1" applyFill="1" applyBorder="1" applyAlignment="1">
      <alignment horizontal="right" vertical="center" wrapText="1"/>
    </xf>
    <xf numFmtId="4" fontId="58" fillId="0" borderId="2" xfId="0" applyNumberFormat="1" applyFont="1" applyFill="1" applyBorder="1" applyAlignment="1">
      <alignment horizontal="right" vertical="center"/>
    </xf>
    <xf numFmtId="10" fontId="58" fillId="0" borderId="52" xfId="0" applyNumberFormat="1" applyFont="1" applyFill="1" applyBorder="1" applyAlignment="1">
      <alignment horizontal="center" vertical="center"/>
    </xf>
    <xf numFmtId="10" fontId="58" fillId="0" borderId="14" xfId="0" applyNumberFormat="1" applyFont="1" applyFill="1" applyBorder="1" applyAlignment="1">
      <alignment horizontal="center" vertical="center"/>
    </xf>
    <xf numFmtId="4" fontId="58" fillId="0" borderId="27" xfId="0" applyNumberFormat="1" applyFont="1" applyFill="1" applyBorder="1" applyAlignment="1">
      <alignment horizontal="right" vertical="center"/>
    </xf>
    <xf numFmtId="0" fontId="5" fillId="0" borderId="1" xfId="10" applyFont="1" applyBorder="1" applyAlignment="1">
      <alignment vertical="center" wrapText="1"/>
    </xf>
    <xf numFmtId="0" fontId="0" fillId="0" borderId="3" xfId="0" applyFill="1" applyBorder="1" applyAlignment="1">
      <alignment vertical="center" wrapText="1"/>
    </xf>
    <xf numFmtId="0" fontId="4" fillId="0" borderId="7" xfId="10" applyFont="1" applyFill="1" applyBorder="1" applyAlignment="1">
      <alignment vertical="center" wrapText="1"/>
    </xf>
    <xf numFmtId="164" fontId="4" fillId="0" borderId="3" xfId="0" applyNumberFormat="1" applyFont="1" applyFill="1" applyBorder="1" applyAlignment="1">
      <alignment vertical="center" wrapText="1"/>
    </xf>
    <xf numFmtId="164" fontId="4" fillId="0" borderId="3"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 fontId="4" fillId="0" borderId="49" xfId="0" applyNumberFormat="1" applyFont="1" applyFill="1" applyBorder="1" applyAlignment="1">
      <alignment horizontal="right" vertical="center"/>
    </xf>
    <xf numFmtId="4" fontId="21" fillId="0" borderId="58" xfId="0" applyNumberFormat="1" applyFont="1" applyFill="1" applyBorder="1" applyAlignment="1">
      <alignment horizontal="right" vertical="center"/>
    </xf>
    <xf numFmtId="4" fontId="4" fillId="0" borderId="6" xfId="0" applyNumberFormat="1" applyFont="1" applyFill="1" applyBorder="1" applyAlignment="1">
      <alignment horizontal="right" vertical="center"/>
    </xf>
    <xf numFmtId="10" fontId="4" fillId="0" borderId="27" xfId="0" applyNumberFormat="1" applyFont="1" applyFill="1" applyBorder="1" applyAlignment="1">
      <alignment horizontal="center" vertical="center"/>
    </xf>
    <xf numFmtId="10" fontId="0" fillId="0" borderId="49" xfId="0" applyNumberFormat="1" applyFill="1" applyBorder="1" applyAlignment="1">
      <alignment horizontal="center" vertical="center"/>
    </xf>
    <xf numFmtId="0" fontId="0" fillId="0" borderId="69" xfId="0" applyFill="1" applyBorder="1" applyAlignment="1">
      <alignment vertical="center"/>
    </xf>
    <xf numFmtId="0" fontId="63" fillId="0" borderId="11" xfId="0" applyFont="1" applyFill="1" applyBorder="1" applyAlignment="1">
      <alignment horizontal="left" vertical="center" wrapText="1"/>
    </xf>
    <xf numFmtId="0" fontId="55" fillId="5" borderId="9" xfId="0" applyFont="1" applyFill="1" applyBorder="1" applyAlignment="1">
      <alignment horizontal="left" vertical="center" wrapText="1"/>
    </xf>
    <xf numFmtId="4" fontId="59" fillId="5" borderId="68" xfId="0" applyNumberFormat="1" applyFont="1" applyFill="1" applyBorder="1" applyAlignment="1">
      <alignment horizontal="right" vertical="center"/>
    </xf>
    <xf numFmtId="0" fontId="51" fillId="0" borderId="0" xfId="0" applyFont="1" applyFill="1"/>
    <xf numFmtId="0" fontId="69" fillId="0" borderId="0" xfId="0" applyFont="1" applyFill="1" applyBorder="1" applyAlignment="1"/>
    <xf numFmtId="0" fontId="5" fillId="0" borderId="1" xfId="0" applyFont="1" applyFill="1" applyBorder="1" applyAlignment="1">
      <alignment horizontal="left" vertical="center" wrapText="1"/>
    </xf>
    <xf numFmtId="10" fontId="5" fillId="0" borderId="49"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4" fontId="5" fillId="0" borderId="47" xfId="0" applyNumberFormat="1" applyFont="1" applyBorder="1" applyAlignment="1">
      <alignment horizontal="right" vertical="center"/>
    </xf>
    <xf numFmtId="0" fontId="3" fillId="0" borderId="1" xfId="0" applyFont="1" applyFill="1" applyBorder="1" applyAlignment="1">
      <alignment vertical="center" wrapText="1"/>
    </xf>
    <xf numFmtId="0" fontId="3" fillId="0" borderId="18" xfId="0" applyFont="1" applyFill="1" applyBorder="1" applyAlignment="1">
      <alignment vertical="center" wrapText="1"/>
    </xf>
    <xf numFmtId="4" fontId="21" fillId="0" borderId="3"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4" fontId="3" fillId="0" borderId="27" xfId="0" applyNumberFormat="1" applyFont="1" applyFill="1" applyBorder="1" applyAlignment="1">
      <alignment horizontal="right" vertical="center"/>
    </xf>
    <xf numFmtId="10" fontId="17" fillId="0" borderId="27" xfId="0" applyNumberFormat="1" applyFont="1" applyFill="1" applyBorder="1" applyAlignment="1">
      <alignment horizontal="center" vertical="center"/>
    </xf>
    <xf numFmtId="0" fontId="11" fillId="3" borderId="66" xfId="0" applyFont="1" applyFill="1" applyBorder="1" applyAlignment="1">
      <alignment horizontal="center" vertical="center"/>
    </xf>
    <xf numFmtId="0" fontId="11" fillId="3" borderId="62" xfId="0" applyFont="1" applyFill="1" applyBorder="1" applyAlignment="1">
      <alignment vertical="center" wrapText="1"/>
    </xf>
    <xf numFmtId="0" fontId="11" fillId="3" borderId="62" xfId="0" applyFont="1" applyFill="1" applyBorder="1" applyAlignment="1">
      <alignment horizontal="left" vertical="center" wrapText="1"/>
    </xf>
    <xf numFmtId="0" fontId="5" fillId="3" borderId="62" xfId="0" applyFont="1" applyFill="1" applyBorder="1" applyAlignment="1">
      <alignment horizontal="left" vertical="center" wrapText="1"/>
    </xf>
    <xf numFmtId="0" fontId="5" fillId="3" borderId="62" xfId="0" applyFont="1" applyFill="1" applyBorder="1" applyAlignment="1">
      <alignment horizontal="left" vertical="center"/>
    </xf>
    <xf numFmtId="4" fontId="11" fillId="3" borderId="70" xfId="0" applyNumberFormat="1" applyFont="1" applyFill="1" applyBorder="1" applyAlignment="1">
      <alignment horizontal="right" vertical="center"/>
    </xf>
    <xf numFmtId="4" fontId="22" fillId="3" borderId="62" xfId="0" applyNumberFormat="1" applyFont="1" applyFill="1" applyBorder="1" applyAlignment="1">
      <alignment horizontal="left" vertical="center"/>
    </xf>
    <xf numFmtId="0" fontId="5" fillId="3" borderId="62" xfId="0" applyFont="1" applyFill="1" applyBorder="1" applyAlignment="1">
      <alignment horizontal="center" vertical="center"/>
    </xf>
    <xf numFmtId="0" fontId="5" fillId="3" borderId="64" xfId="0" applyFont="1" applyFill="1" applyBorder="1" applyAlignment="1">
      <alignment horizontal="center" vertical="center"/>
    </xf>
    <xf numFmtId="4" fontId="11" fillId="3" borderId="65" xfId="0" applyNumberFormat="1" applyFont="1" applyFill="1" applyBorder="1" applyAlignment="1">
      <alignment horizontal="right" vertical="center"/>
    </xf>
    <xf numFmtId="4" fontId="11" fillId="3" borderId="66" xfId="0" applyNumberFormat="1" applyFont="1" applyFill="1" applyBorder="1" applyAlignment="1">
      <alignment horizontal="right" vertical="center"/>
    </xf>
    <xf numFmtId="4" fontId="11" fillId="3" borderId="59" xfId="0" applyNumberFormat="1" applyFont="1" applyFill="1" applyBorder="1" applyAlignment="1">
      <alignment horizontal="right" vertical="center"/>
    </xf>
    <xf numFmtId="10" fontId="11" fillId="3" borderId="65" xfId="0" applyNumberFormat="1" applyFont="1" applyFill="1" applyBorder="1" applyAlignment="1">
      <alignment horizontal="center" vertical="center"/>
    </xf>
    <xf numFmtId="0" fontId="5" fillId="3" borderId="65" xfId="0" applyFont="1" applyFill="1" applyBorder="1" applyAlignment="1">
      <alignment horizontal="center" vertical="center"/>
    </xf>
    <xf numFmtId="4" fontId="21" fillId="0" borderId="1" xfId="0" applyNumberFormat="1" applyFont="1" applyFill="1" applyBorder="1" applyAlignment="1">
      <alignment horizontal="right" vertical="center"/>
    </xf>
    <xf numFmtId="4" fontId="58" fillId="0" borderId="0" xfId="0" applyNumberFormat="1" applyFont="1" applyFill="1" applyBorder="1" applyAlignment="1">
      <alignment vertical="center" wrapText="1"/>
    </xf>
    <xf numFmtId="4" fontId="62" fillId="0" borderId="4" xfId="0" applyNumberFormat="1" applyFont="1" applyFill="1" applyBorder="1" applyAlignment="1">
      <alignment horizontal="right" vertical="center"/>
    </xf>
    <xf numFmtId="4" fontId="59" fillId="0" borderId="71" xfId="0" applyNumberFormat="1" applyFont="1" applyFill="1" applyBorder="1" applyAlignment="1">
      <alignment horizontal="right" vertical="center"/>
    </xf>
    <xf numFmtId="4" fontId="57" fillId="7" borderId="2" xfId="0" applyNumberFormat="1" applyFont="1" applyFill="1" applyBorder="1" applyAlignment="1">
      <alignment horizontal="right" vertical="center"/>
    </xf>
    <xf numFmtId="4" fontId="57" fillId="5" borderId="67" xfId="0" applyNumberFormat="1" applyFont="1" applyFill="1" applyBorder="1" applyAlignment="1">
      <alignment horizontal="center" vertical="center"/>
    </xf>
    <xf numFmtId="0" fontId="15" fillId="0" borderId="0" xfId="0" applyFont="1" applyFill="1"/>
    <xf numFmtId="4" fontId="57" fillId="4" borderId="53" xfId="0" applyNumberFormat="1" applyFont="1" applyFill="1" applyBorder="1" applyAlignment="1">
      <alignment horizontal="right" vertical="center"/>
    </xf>
    <xf numFmtId="0" fontId="56" fillId="5" borderId="60" xfId="0" applyFont="1" applyFill="1" applyBorder="1" applyAlignment="1">
      <alignment horizontal="center" vertical="center" wrapText="1"/>
    </xf>
    <xf numFmtId="4" fontId="58" fillId="0" borderId="9" xfId="0" applyNumberFormat="1" applyFont="1" applyFill="1" applyBorder="1" applyAlignment="1">
      <alignment horizontal="right" vertical="center"/>
    </xf>
    <xf numFmtId="4" fontId="57" fillId="4" borderId="72" xfId="0" applyNumberFormat="1" applyFont="1" applyFill="1" applyBorder="1" applyAlignment="1">
      <alignment horizontal="right" vertical="center"/>
    </xf>
    <xf numFmtId="4" fontId="58" fillId="0" borderId="27" xfId="0" applyNumberFormat="1" applyFont="1" applyFill="1" applyBorder="1" applyAlignment="1">
      <alignment horizontal="right" vertical="center" wrapText="1"/>
    </xf>
    <xf numFmtId="4" fontId="57" fillId="0" borderId="27" xfId="0" applyNumberFormat="1" applyFont="1" applyFill="1" applyBorder="1" applyAlignment="1">
      <alignment horizontal="right" vertical="center"/>
    </xf>
    <xf numFmtId="4" fontId="57" fillId="0" borderId="58" xfId="0" applyNumberFormat="1" applyFont="1" applyFill="1" applyBorder="1" applyAlignment="1">
      <alignment horizontal="right" vertical="center"/>
    </xf>
    <xf numFmtId="4" fontId="57" fillId="0" borderId="1" xfId="0" applyNumberFormat="1" applyFont="1" applyFill="1" applyBorder="1" applyAlignment="1">
      <alignment horizontal="right" vertical="center"/>
    </xf>
    <xf numFmtId="0" fontId="58" fillId="0" borderId="11" xfId="0" applyFont="1" applyFill="1" applyBorder="1" applyAlignment="1">
      <alignment horizontal="left" vertical="center" wrapText="1"/>
    </xf>
    <xf numFmtId="4" fontId="59" fillId="7" borderId="1" xfId="0" applyNumberFormat="1" applyFont="1" applyFill="1" applyBorder="1" applyAlignment="1">
      <alignment horizontal="right" vertical="center"/>
    </xf>
    <xf numFmtId="4" fontId="57" fillId="0" borderId="7" xfId="0" applyNumberFormat="1" applyFont="1" applyBorder="1" applyAlignment="1">
      <alignment horizontal="right" vertical="center"/>
    </xf>
    <xf numFmtId="10" fontId="58" fillId="5" borderId="15" xfId="0" applyNumberFormat="1" applyFont="1" applyFill="1" applyBorder="1" applyAlignment="1">
      <alignment horizontal="center" vertical="center"/>
    </xf>
    <xf numFmtId="4" fontId="57" fillId="5" borderId="56" xfId="0" applyNumberFormat="1" applyFont="1" applyFill="1" applyBorder="1" applyAlignment="1">
      <alignment horizontal="right" vertical="center"/>
    </xf>
    <xf numFmtId="4" fontId="57" fillId="5" borderId="57" xfId="0" applyNumberFormat="1" applyFont="1" applyFill="1" applyBorder="1" applyAlignment="1">
      <alignment horizontal="right" vertical="center"/>
    </xf>
    <xf numFmtId="4" fontId="57" fillId="3" borderId="24" xfId="0" applyNumberFormat="1" applyFont="1" applyFill="1" applyBorder="1" applyAlignment="1">
      <alignment horizontal="right" vertical="center"/>
    </xf>
    <xf numFmtId="4" fontId="57" fillId="7" borderId="24" xfId="0" applyNumberFormat="1" applyFont="1" applyFill="1" applyBorder="1" applyAlignment="1">
      <alignment horizontal="right" vertical="center"/>
    </xf>
    <xf numFmtId="10" fontId="58" fillId="4" borderId="15" xfId="0" applyNumberFormat="1" applyFont="1" applyFill="1" applyBorder="1" applyAlignment="1">
      <alignment horizontal="center" vertical="center"/>
    </xf>
    <xf numFmtId="10" fontId="58" fillId="5" borderId="44" xfId="0" applyNumberFormat="1" applyFont="1" applyFill="1" applyBorder="1" applyAlignment="1">
      <alignment horizontal="center" vertical="center"/>
    </xf>
    <xf numFmtId="4" fontId="57" fillId="0" borderId="8" xfId="0" applyNumberFormat="1" applyFont="1" applyBorder="1" applyAlignment="1">
      <alignment horizontal="right" vertical="center"/>
    </xf>
    <xf numFmtId="0" fontId="57" fillId="5" borderId="2" xfId="0" applyFont="1" applyFill="1" applyBorder="1" applyAlignment="1">
      <alignment horizontal="left" vertical="center" wrapText="1"/>
    </xf>
    <xf numFmtId="0" fontId="57" fillId="5" borderId="11" xfId="0" applyFont="1" applyFill="1" applyBorder="1" applyAlignment="1">
      <alignment horizontal="left" vertical="center" wrapText="1"/>
    </xf>
    <xf numFmtId="0" fontId="57" fillId="5" borderId="24" xfId="0" applyFont="1" applyFill="1" applyBorder="1" applyAlignment="1">
      <alignment horizontal="left" vertical="center" wrapText="1"/>
    </xf>
    <xf numFmtId="0" fontId="57" fillId="0" borderId="1" xfId="0" applyFont="1" applyBorder="1" applyAlignment="1">
      <alignment horizontal="left" vertical="top" wrapText="1"/>
    </xf>
    <xf numFmtId="0" fontId="58" fillId="0" borderId="1" xfId="0" applyFont="1" applyBorder="1" applyAlignment="1">
      <alignment horizontal="left" vertical="top" wrapText="1"/>
    </xf>
    <xf numFmtId="4" fontId="58" fillId="0" borderId="1" xfId="0" applyNumberFormat="1" applyFont="1" applyFill="1" applyBorder="1" applyAlignment="1">
      <alignment horizontal="left" vertical="center" wrapText="1"/>
    </xf>
    <xf numFmtId="0" fontId="58" fillId="0" borderId="2" xfId="0" applyFont="1" applyBorder="1" applyAlignment="1">
      <alignment horizontal="left" vertical="top" wrapText="1"/>
    </xf>
    <xf numFmtId="0" fontId="58" fillId="0" borderId="11" xfId="0" applyFont="1" applyBorder="1" applyAlignment="1">
      <alignment horizontal="left" vertical="top" wrapText="1"/>
    </xf>
    <xf numFmtId="0" fontId="58" fillId="0" borderId="24" xfId="0" applyFont="1" applyBorder="1" applyAlignment="1">
      <alignment horizontal="left" vertical="top" wrapText="1"/>
    </xf>
    <xf numFmtId="0" fontId="57" fillId="5" borderId="56" xfId="0" applyFont="1" applyFill="1" applyBorder="1" applyAlignment="1">
      <alignment horizontal="left" vertical="center" wrapText="1"/>
    </xf>
    <xf numFmtId="0" fontId="57" fillId="5" borderId="57" xfId="0" applyFont="1" applyFill="1" applyBorder="1" applyAlignment="1">
      <alignment horizontal="left" vertical="center" wrapText="1"/>
    </xf>
    <xf numFmtId="4" fontId="64" fillId="0" borderId="11" xfId="0" applyNumberFormat="1" applyFont="1" applyFill="1" applyBorder="1" applyAlignment="1">
      <alignment horizontal="left" vertical="center"/>
    </xf>
    <xf numFmtId="4" fontId="64" fillId="0" borderId="24" xfId="0" applyNumberFormat="1" applyFont="1" applyFill="1" applyBorder="1" applyAlignment="1">
      <alignment horizontal="left" vertical="center"/>
    </xf>
    <xf numFmtId="4" fontId="57" fillId="0" borderId="11" xfId="0" applyNumberFormat="1" applyFont="1" applyFill="1" applyBorder="1" applyAlignment="1">
      <alignment horizontal="left" vertical="center"/>
    </xf>
    <xf numFmtId="4" fontId="57" fillId="0" borderId="24" xfId="0" applyNumberFormat="1" applyFont="1" applyFill="1" applyBorder="1" applyAlignment="1">
      <alignment horizontal="left" vertical="center"/>
    </xf>
    <xf numFmtId="4" fontId="59" fillId="0" borderId="2" xfId="0" applyNumberFormat="1" applyFont="1" applyFill="1" applyBorder="1" applyAlignment="1">
      <alignment horizontal="left" vertical="center"/>
    </xf>
    <xf numFmtId="4" fontId="59" fillId="0" borderId="11" xfId="0" applyNumberFormat="1" applyFont="1" applyFill="1" applyBorder="1" applyAlignment="1">
      <alignment horizontal="left" vertical="center"/>
    </xf>
    <xf numFmtId="4" fontId="59" fillId="0" borderId="24" xfId="0" applyNumberFormat="1" applyFont="1" applyFill="1" applyBorder="1" applyAlignment="1">
      <alignment horizontal="left" vertical="center"/>
    </xf>
    <xf numFmtId="4" fontId="62" fillId="0" borderId="11" xfId="0" applyNumberFormat="1" applyFont="1" applyFill="1" applyBorder="1" applyAlignment="1">
      <alignment horizontal="left" vertical="center" wrapText="1"/>
    </xf>
    <xf numFmtId="4" fontId="62" fillId="0" borderId="24" xfId="0" applyNumberFormat="1" applyFont="1" applyFill="1" applyBorder="1" applyAlignment="1">
      <alignment horizontal="left" vertical="center" wrapText="1"/>
    </xf>
    <xf numFmtId="4" fontId="63" fillId="0" borderId="11" xfId="0" applyNumberFormat="1" applyFont="1" applyFill="1" applyBorder="1" applyAlignment="1">
      <alignment horizontal="left" vertical="center"/>
    </xf>
    <xf numFmtId="4" fontId="63" fillId="0" borderId="24" xfId="0" applyNumberFormat="1" applyFont="1" applyFill="1" applyBorder="1" applyAlignment="1">
      <alignment horizontal="left" vertical="center"/>
    </xf>
    <xf numFmtId="0" fontId="11" fillId="0" borderId="0" xfId="0" applyFont="1" applyFill="1" applyBorder="1" applyAlignment="1">
      <alignment horizontal="left" wrapText="1"/>
    </xf>
    <xf numFmtId="4" fontId="58" fillId="0" borderId="24" xfId="0" applyNumberFormat="1" applyFont="1" applyFill="1" applyBorder="1" applyAlignment="1">
      <alignment horizontal="left" vertical="center" wrapText="1"/>
    </xf>
    <xf numFmtId="10" fontId="58" fillId="3" borderId="49" xfId="0" applyNumberFormat="1" applyFont="1" applyFill="1" applyBorder="1" applyAlignment="1">
      <alignment horizontal="center" vertical="center"/>
    </xf>
    <xf numFmtId="10" fontId="58" fillId="3" borderId="39" xfId="0" applyNumberFormat="1" applyFont="1" applyFill="1" applyBorder="1" applyAlignment="1">
      <alignment horizontal="center" vertical="center"/>
    </xf>
    <xf numFmtId="4" fontId="57" fillId="0" borderId="49" xfId="0" applyNumberFormat="1" applyFont="1" applyFill="1" applyBorder="1" applyAlignment="1">
      <alignment horizontal="right" vertical="center" wrapText="1"/>
    </xf>
    <xf numFmtId="4" fontId="57" fillId="0" borderId="39" xfId="0" applyNumberFormat="1" applyFont="1" applyFill="1" applyBorder="1" applyAlignment="1">
      <alignment horizontal="right" vertical="center" wrapText="1"/>
    </xf>
    <xf numFmtId="10" fontId="58" fillId="0" borderId="49" xfId="0" applyNumberFormat="1" applyFont="1" applyFill="1" applyBorder="1" applyAlignment="1">
      <alignment horizontal="center" vertical="center"/>
    </xf>
    <xf numFmtId="10" fontId="58" fillId="0" borderId="39" xfId="0" applyNumberFormat="1" applyFont="1" applyFill="1" applyBorder="1" applyAlignment="1">
      <alignment horizontal="center" vertical="center"/>
    </xf>
    <xf numFmtId="10" fontId="58" fillId="0" borderId="19" xfId="0" applyNumberFormat="1" applyFont="1" applyFill="1" applyBorder="1" applyAlignment="1">
      <alignment horizontal="center" vertical="center"/>
    </xf>
    <xf numFmtId="10" fontId="58" fillId="0" borderId="15" xfId="0" applyNumberFormat="1" applyFont="1" applyFill="1" applyBorder="1" applyAlignment="1">
      <alignment horizontal="center" vertical="center"/>
    </xf>
    <xf numFmtId="0" fontId="57" fillId="0" borderId="8" xfId="0" applyFont="1" applyBorder="1" applyAlignment="1">
      <alignment horizontal="left" vertical="center" wrapText="1"/>
    </xf>
    <xf numFmtId="0" fontId="57" fillId="0" borderId="13" xfId="0" applyFont="1" applyBorder="1" applyAlignment="1">
      <alignment horizontal="left" vertical="center" wrapText="1"/>
    </xf>
    <xf numFmtId="0" fontId="57" fillId="7" borderId="2" xfId="0" applyFont="1" applyFill="1" applyBorder="1" applyAlignment="1">
      <alignment horizontal="left" vertical="center" wrapText="1"/>
    </xf>
    <xf numFmtId="0" fontId="57" fillId="7" borderId="17" xfId="0" applyFont="1" applyFill="1" applyBorder="1" applyAlignment="1">
      <alignment horizontal="left" vertical="center" wrapText="1"/>
    </xf>
    <xf numFmtId="4" fontId="57" fillId="3" borderId="49" xfId="0" applyNumberFormat="1" applyFont="1" applyFill="1" applyBorder="1" applyAlignment="1">
      <alignment horizontal="right" vertical="center" wrapText="1"/>
    </xf>
    <xf numFmtId="4" fontId="57" fillId="3" borderId="39" xfId="0" applyNumberFormat="1" applyFont="1" applyFill="1" applyBorder="1" applyAlignment="1">
      <alignment horizontal="right" vertical="center" wrapText="1"/>
    </xf>
    <xf numFmtId="4" fontId="57" fillId="3" borderId="40" xfId="0" applyNumberFormat="1" applyFont="1" applyFill="1" applyBorder="1" applyAlignment="1">
      <alignment horizontal="right" vertical="center"/>
    </xf>
    <xf numFmtId="4" fontId="57" fillId="3" borderId="53" xfId="0" applyNumberFormat="1" applyFont="1" applyFill="1" applyBorder="1" applyAlignment="1">
      <alignment horizontal="right" vertical="center"/>
    </xf>
    <xf numFmtId="4" fontId="57" fillId="3" borderId="73" xfId="0" applyNumberFormat="1" applyFont="1" applyFill="1" applyBorder="1" applyAlignment="1">
      <alignment horizontal="right" vertical="center"/>
    </xf>
    <xf numFmtId="4" fontId="57" fillId="3" borderId="74" xfId="0" applyNumberFormat="1" applyFont="1" applyFill="1" applyBorder="1" applyAlignment="1">
      <alignment horizontal="right" vertical="center"/>
    </xf>
    <xf numFmtId="4" fontId="57" fillId="3" borderId="41" xfId="0" applyNumberFormat="1" applyFont="1" applyFill="1" applyBorder="1" applyAlignment="1">
      <alignment horizontal="right" vertical="center"/>
    </xf>
    <xf numFmtId="4" fontId="57" fillId="3" borderId="42" xfId="0" applyNumberFormat="1" applyFont="1" applyFill="1" applyBorder="1" applyAlignment="1">
      <alignment horizontal="right" vertical="center"/>
    </xf>
    <xf numFmtId="0" fontId="57" fillId="0" borderId="6" xfId="0" applyFont="1" applyFill="1" applyBorder="1" applyAlignment="1">
      <alignment horizontal="left" vertical="center" wrapText="1"/>
    </xf>
    <xf numFmtId="0" fontId="57" fillId="0" borderId="21" xfId="0" applyFont="1" applyFill="1" applyBorder="1" applyAlignment="1">
      <alignment horizontal="left" vertical="center" wrapText="1"/>
    </xf>
    <xf numFmtId="0" fontId="57" fillId="0" borderId="4" xfId="0" applyFont="1" applyFill="1" applyBorder="1" applyAlignment="1">
      <alignment horizontal="left" vertical="center" wrapText="1"/>
    </xf>
    <xf numFmtId="0" fontId="48" fillId="0" borderId="0" xfId="0" applyFont="1" applyAlignment="1">
      <alignment horizontal="center" wrapText="1"/>
    </xf>
    <xf numFmtId="0" fontId="55" fillId="5" borderId="1" xfId="0" applyFont="1" applyFill="1" applyBorder="1" applyAlignment="1">
      <alignment horizontal="left" vertical="center" wrapText="1"/>
    </xf>
    <xf numFmtId="0" fontId="55" fillId="5" borderId="2" xfId="0" applyFont="1" applyFill="1" applyBorder="1" applyAlignment="1">
      <alignment horizontal="left" vertical="center" wrapText="1"/>
    </xf>
    <xf numFmtId="0" fontId="55" fillId="5" borderId="49" xfId="0" applyFont="1" applyFill="1" applyBorder="1" applyAlignment="1">
      <alignment horizontal="left" vertical="center" wrapText="1"/>
    </xf>
    <xf numFmtId="0" fontId="55" fillId="5" borderId="39" xfId="0" applyFont="1" applyFill="1" applyBorder="1" applyAlignment="1">
      <alignment horizontal="left" vertical="center" wrapText="1"/>
    </xf>
    <xf numFmtId="0" fontId="55" fillId="5" borderId="27" xfId="0" applyFont="1" applyFill="1" applyBorder="1" applyAlignment="1">
      <alignment horizontal="left" vertical="center" wrapText="1"/>
    </xf>
    <xf numFmtId="0" fontId="55" fillId="5" borderId="52" xfId="0" applyFont="1" applyFill="1" applyBorder="1" applyAlignment="1">
      <alignment horizontal="center" vertical="center" wrapText="1"/>
    </xf>
    <xf numFmtId="0" fontId="55" fillId="5" borderId="11" xfId="0" applyFont="1" applyFill="1" applyBorder="1" applyAlignment="1">
      <alignment horizontal="center" vertical="center" wrapText="1"/>
    </xf>
    <xf numFmtId="0" fontId="55" fillId="5" borderId="17" xfId="0" applyFont="1" applyFill="1" applyBorder="1" applyAlignment="1">
      <alignment horizontal="center" vertical="center" wrapText="1"/>
    </xf>
    <xf numFmtId="0" fontId="55" fillId="5" borderId="14" xfId="0" applyFont="1" applyFill="1" applyBorder="1" applyAlignment="1">
      <alignment horizontal="left" vertical="center" wrapText="1"/>
    </xf>
    <xf numFmtId="10" fontId="58" fillId="3" borderId="19" xfId="0" applyNumberFormat="1" applyFont="1" applyFill="1" applyBorder="1" applyAlignment="1">
      <alignment horizontal="center" vertical="center"/>
    </xf>
    <xf numFmtId="10" fontId="58" fillId="3" borderId="15" xfId="0" applyNumberFormat="1" applyFont="1" applyFill="1" applyBorder="1" applyAlignment="1">
      <alignment horizontal="center" vertical="center"/>
    </xf>
    <xf numFmtId="4" fontId="57" fillId="0" borderId="19" xfId="0" applyNumberFormat="1" applyFont="1" applyFill="1" applyBorder="1" applyAlignment="1">
      <alignment horizontal="right" vertical="center"/>
    </xf>
    <xf numFmtId="4" fontId="57" fillId="0" borderId="15" xfId="0" applyNumberFormat="1" applyFont="1" applyFill="1" applyBorder="1" applyAlignment="1">
      <alignment horizontal="right" vertical="center"/>
    </xf>
    <xf numFmtId="0" fontId="56" fillId="5" borderId="2" xfId="0" applyFont="1" applyFill="1" applyBorder="1" applyAlignment="1">
      <alignment horizontal="center" vertical="center" wrapText="1"/>
    </xf>
    <xf numFmtId="0" fontId="56" fillId="5" borderId="11" xfId="0" applyFont="1" applyFill="1" applyBorder="1" applyAlignment="1">
      <alignment horizontal="center" vertical="center" wrapText="1"/>
    </xf>
    <xf numFmtId="0" fontId="57" fillId="4" borderId="1" xfId="0" applyFont="1" applyFill="1" applyBorder="1" applyAlignment="1">
      <alignment horizontal="left" vertical="center" wrapText="1"/>
    </xf>
    <xf numFmtId="0" fontId="57" fillId="4" borderId="2" xfId="0" applyFont="1" applyFill="1" applyBorder="1" applyAlignment="1">
      <alignment horizontal="left" vertical="center" wrapText="1"/>
    </xf>
    <xf numFmtId="0" fontId="57" fillId="3" borderId="6" xfId="0" applyFont="1" applyFill="1" applyBorder="1" applyAlignment="1">
      <alignment horizontal="left" vertical="center" wrapText="1"/>
    </xf>
    <xf numFmtId="0" fontId="57" fillId="3" borderId="48" xfId="0" applyFont="1" applyFill="1" applyBorder="1" applyAlignment="1">
      <alignment horizontal="left" vertical="center" wrapText="1"/>
    </xf>
    <xf numFmtId="4" fontId="57" fillId="0" borderId="49" xfId="0" applyNumberFormat="1" applyFont="1" applyFill="1" applyBorder="1" applyAlignment="1">
      <alignment horizontal="right" vertical="center"/>
    </xf>
    <xf numFmtId="4" fontId="57" fillId="0" borderId="39" xfId="0" applyNumberFormat="1" applyFont="1" applyFill="1" applyBorder="1" applyAlignment="1">
      <alignment horizontal="right" vertical="center"/>
    </xf>
    <xf numFmtId="4" fontId="57" fillId="0" borderId="41" xfId="0" applyNumberFormat="1" applyFont="1" applyFill="1" applyBorder="1" applyAlignment="1">
      <alignment horizontal="right" vertical="center"/>
    </xf>
    <xf numFmtId="4" fontId="57" fillId="0" borderId="42" xfId="0" applyNumberFormat="1" applyFont="1" applyFill="1" applyBorder="1" applyAlignment="1">
      <alignment horizontal="right" vertical="center"/>
    </xf>
    <xf numFmtId="0" fontId="23" fillId="4" borderId="19" xfId="0" applyFont="1" applyFill="1" applyBorder="1" applyAlignment="1">
      <alignment vertical="center" wrapText="1"/>
    </xf>
    <xf numFmtId="0" fontId="23" fillId="4" borderId="45"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0" borderId="5" xfId="0"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0" fillId="0" borderId="5" xfId="0" applyFill="1" applyBorder="1" applyAlignment="1">
      <alignment horizontal="left" vertical="center" wrapText="1"/>
    </xf>
    <xf numFmtId="0" fontId="0" fillId="0" borderId="18" xfId="0" applyFill="1" applyBorder="1" applyAlignment="1">
      <alignment horizontal="left" vertical="center" wrapText="1"/>
    </xf>
    <xf numFmtId="0" fontId="5" fillId="0" borderId="3" xfId="9" applyFont="1" applyFill="1" applyBorder="1" applyAlignment="1">
      <alignment horizontal="left" vertical="center" wrapText="1"/>
    </xf>
    <xf numFmtId="0" fontId="5" fillId="0" borderId="18" xfId="9" applyFont="1" applyFill="1" applyBorder="1" applyAlignment="1">
      <alignment horizontal="left" vertical="center" wrapText="1"/>
    </xf>
    <xf numFmtId="0" fontId="23" fillId="4" borderId="1" xfId="0" applyFont="1" applyFill="1" applyBorder="1" applyAlignment="1">
      <alignment vertical="center" wrapText="1"/>
    </xf>
    <xf numFmtId="0" fontId="23" fillId="4" borderId="3" xfId="0" applyFont="1" applyFill="1" applyBorder="1" applyAlignment="1">
      <alignment vertical="center" wrapText="1"/>
    </xf>
    <xf numFmtId="0" fontId="0" fillId="0" borderId="5" xfId="0" applyBorder="1" applyAlignment="1">
      <alignment vertical="center" wrapText="1"/>
    </xf>
    <xf numFmtId="0" fontId="23" fillId="4" borderId="2" xfId="0" applyFont="1" applyFill="1" applyBorder="1" applyAlignment="1">
      <alignment vertical="center" wrapText="1"/>
    </xf>
    <xf numFmtId="0" fontId="23" fillId="4" borderId="6" xfId="0" applyFont="1" applyFill="1" applyBorder="1" applyAlignment="1">
      <alignment vertical="center" wrapText="1"/>
    </xf>
    <xf numFmtId="0" fontId="23" fillId="4" borderId="27" xfId="0" applyFont="1" applyFill="1" applyBorder="1" applyAlignment="1">
      <alignment vertical="center" wrapText="1"/>
    </xf>
    <xf numFmtId="0" fontId="23" fillId="4" borderId="49" xfId="0" applyFont="1" applyFill="1" applyBorder="1" applyAlignment="1">
      <alignment vertical="center" wrapText="1"/>
    </xf>
    <xf numFmtId="0" fontId="23" fillId="4" borderId="3" xfId="0" applyFont="1" applyFill="1" applyBorder="1" applyAlignment="1">
      <alignment horizontal="center" vertical="center" textRotation="90" wrapText="1"/>
    </xf>
    <xf numFmtId="0" fontId="23" fillId="4" borderId="5" xfId="0" applyFont="1" applyFill="1" applyBorder="1" applyAlignment="1">
      <alignment horizontal="center" vertical="center" textRotation="90" wrapText="1"/>
    </xf>
    <xf numFmtId="0" fontId="31" fillId="4" borderId="1"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5" fillId="0" borderId="18" xfId="0" applyFont="1" applyFill="1" applyBorder="1" applyAlignment="1">
      <alignment horizontal="left" vertical="center"/>
    </xf>
    <xf numFmtId="0" fontId="0" fillId="0" borderId="5" xfId="0" applyFill="1" applyBorder="1" applyAlignment="1">
      <alignment horizontal="left" vertical="center"/>
    </xf>
    <xf numFmtId="4" fontId="5" fillId="0" borderId="3" xfId="0" applyNumberFormat="1" applyFont="1" applyFill="1" applyBorder="1" applyAlignment="1">
      <alignment horizontal="right" vertical="center"/>
    </xf>
    <xf numFmtId="4" fontId="5" fillId="0" borderId="18" xfId="0" applyNumberFormat="1" applyFont="1" applyFill="1" applyBorder="1" applyAlignment="1">
      <alignment horizontal="right" vertical="center"/>
    </xf>
    <xf numFmtId="0" fontId="0" fillId="0" borderId="5" xfId="0" applyFill="1" applyBorder="1" applyAlignment="1">
      <alignment horizontal="right" vertical="center"/>
    </xf>
    <xf numFmtId="4" fontId="5" fillId="0" borderId="3" xfId="0" applyNumberFormat="1" applyFont="1"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5" fillId="0" borderId="41"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2" xfId="0" applyFont="1" applyFill="1" applyBorder="1" applyAlignment="1">
      <alignment horizontal="left" vertical="center" wrapText="1"/>
    </xf>
    <xf numFmtId="10" fontId="5" fillId="0" borderId="49" xfId="0" applyNumberFormat="1" applyFont="1" applyFill="1" applyBorder="1" applyAlignment="1">
      <alignment horizontal="center" vertical="center"/>
    </xf>
    <xf numFmtId="10" fontId="5" fillId="0" borderId="47" xfId="0" applyNumberFormat="1" applyFont="1" applyFill="1" applyBorder="1" applyAlignment="1">
      <alignment horizontal="center" vertical="center"/>
    </xf>
    <xf numFmtId="10" fontId="5" fillId="0" borderId="39" xfId="0" applyNumberFormat="1" applyFont="1" applyFill="1" applyBorder="1" applyAlignment="1">
      <alignment horizontal="center" vertical="center"/>
    </xf>
    <xf numFmtId="0" fontId="0" fillId="0" borderId="42" xfId="0" applyFill="1" applyBorder="1" applyAlignment="1">
      <alignment horizontal="left" vertical="center" wrapText="1"/>
    </xf>
    <xf numFmtId="0" fontId="11" fillId="4" borderId="52"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23" fillId="4" borderId="47" xfId="0" applyFont="1" applyFill="1" applyBorder="1" applyAlignment="1">
      <alignment vertical="center" wrapText="1"/>
    </xf>
    <xf numFmtId="0" fontId="23" fillId="4" borderId="49" xfId="0" applyFont="1" applyFill="1" applyBorder="1" applyAlignment="1">
      <alignment horizontal="left" vertical="center" wrapText="1"/>
    </xf>
    <xf numFmtId="0" fontId="23" fillId="4" borderId="39"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49" xfId="0" applyNumberFormat="1" applyFill="1" applyBorder="1" applyAlignment="1">
      <alignment horizontal="center" vertical="center" wrapText="1"/>
    </xf>
    <xf numFmtId="10" fontId="0" fillId="0" borderId="39" xfId="0" applyNumberForma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17" fillId="0" borderId="5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0" fillId="0" borderId="3" xfId="0" applyFill="1" applyBorder="1" applyAlignment="1">
      <alignment horizontal="left" vertical="center" wrapText="1"/>
    </xf>
    <xf numFmtId="4" fontId="5" fillId="0" borderId="3" xfId="0" applyNumberFormat="1" applyFont="1" applyFill="1" applyBorder="1" applyAlignment="1">
      <alignment horizontal="right" vertical="center" wrapText="1"/>
    </xf>
    <xf numFmtId="4" fontId="5" fillId="0" borderId="5" xfId="0" applyNumberFormat="1" applyFont="1" applyFill="1" applyBorder="1" applyAlignment="1">
      <alignment horizontal="right" vertical="center" wrapText="1"/>
    </xf>
    <xf numFmtId="10" fontId="5" fillId="0" borderId="49" xfId="0" applyNumberFormat="1" applyFont="1" applyBorder="1" applyAlignment="1">
      <alignment horizontal="center" vertical="center"/>
    </xf>
    <xf numFmtId="10" fontId="5" fillId="0" borderId="39" xfId="0" applyNumberFormat="1" applyFont="1" applyBorder="1" applyAlignment="1">
      <alignment horizontal="center" vertical="center"/>
    </xf>
    <xf numFmtId="4" fontId="5" fillId="0" borderId="5" xfId="0" applyNumberFormat="1" applyFont="1" applyFill="1" applyBorder="1" applyAlignment="1">
      <alignment horizontal="right" vertical="center"/>
    </xf>
    <xf numFmtId="4" fontId="5" fillId="0" borderId="5" xfId="0" applyNumberFormat="1" applyFont="1" applyFill="1" applyBorder="1" applyAlignment="1">
      <alignment horizontal="center" vertical="center"/>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10" fontId="5" fillId="0" borderId="47" xfId="0" applyNumberFormat="1" applyFont="1" applyBorder="1" applyAlignment="1">
      <alignment horizontal="center" vertical="center"/>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25" fillId="0" borderId="3" xfId="0" applyFont="1" applyFill="1" applyBorder="1" applyAlignment="1">
      <alignment horizontal="left" vertical="center" wrapText="1"/>
    </xf>
    <xf numFmtId="0" fontId="25" fillId="0" borderId="18" xfId="0" applyFont="1" applyFill="1" applyBorder="1" applyAlignment="1">
      <alignment horizontal="left" vertical="center" wrapText="1"/>
    </xf>
    <xf numFmtId="0" fontId="25" fillId="0" borderId="5" xfId="0" applyFont="1" applyFill="1" applyBorder="1" applyAlignment="1">
      <alignment horizontal="left" vertical="center" wrapText="1"/>
    </xf>
    <xf numFmtId="4" fontId="25" fillId="0" borderId="3" xfId="0" applyNumberFormat="1" applyFont="1" applyBorder="1" applyAlignment="1">
      <alignment horizontal="right" vertical="center"/>
    </xf>
    <xf numFmtId="4" fontId="25" fillId="0" borderId="18" xfId="0" applyNumberFormat="1" applyFont="1" applyBorder="1" applyAlignment="1">
      <alignment horizontal="right" vertical="center"/>
    </xf>
    <xf numFmtId="4" fontId="25" fillId="0" borderId="5" xfId="0" applyNumberFormat="1" applyFont="1" applyBorder="1" applyAlignment="1">
      <alignment horizontal="right" vertical="center"/>
    </xf>
    <xf numFmtId="4" fontId="17" fillId="0" borderId="3" xfId="0" applyNumberFormat="1" applyFont="1" applyBorder="1" applyAlignment="1">
      <alignment horizontal="center" vertical="center" wrapText="1"/>
    </xf>
    <xf numFmtId="4" fontId="17" fillId="0" borderId="18" xfId="0" applyNumberFormat="1" applyFont="1" applyBorder="1" applyAlignment="1">
      <alignment horizontal="center" vertical="center" wrapText="1"/>
    </xf>
    <xf numFmtId="4" fontId="17" fillId="0" borderId="5"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4" fontId="5" fillId="2" borderId="49" xfId="0" applyNumberFormat="1" applyFont="1" applyFill="1" applyBorder="1" applyAlignment="1">
      <alignment horizontal="right" vertical="center"/>
    </xf>
    <xf numFmtId="4" fontId="5" fillId="2" borderId="39" xfId="0" applyNumberFormat="1" applyFont="1" applyFill="1" applyBorder="1" applyAlignment="1">
      <alignment horizontal="right" vertical="center"/>
    </xf>
    <xf numFmtId="4" fontId="21" fillId="2" borderId="19" xfId="0" applyNumberFormat="1" applyFont="1" applyFill="1" applyBorder="1" applyAlignment="1">
      <alignment horizontal="right" vertical="center"/>
    </xf>
    <xf numFmtId="4" fontId="21" fillId="2" borderId="15" xfId="0" applyNumberFormat="1" applyFont="1" applyFill="1" applyBorder="1" applyAlignment="1">
      <alignment horizontal="right" vertical="center"/>
    </xf>
    <xf numFmtId="4" fontId="5" fillId="0" borderId="41" xfId="0" applyNumberFormat="1" applyFont="1" applyBorder="1" applyAlignment="1">
      <alignment horizontal="right" vertical="center"/>
    </xf>
    <xf numFmtId="4" fontId="5" fillId="0" borderId="42" xfId="0" applyNumberFormat="1" applyFont="1" applyBorder="1" applyAlignment="1">
      <alignment horizontal="right" vertical="center"/>
    </xf>
    <xf numFmtId="4" fontId="5" fillId="0" borderId="18" xfId="0" applyNumberFormat="1" applyFont="1" applyFill="1" applyBorder="1" applyAlignment="1">
      <alignment horizontal="righ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5" fillId="0" borderId="49" xfId="0" applyNumberFormat="1" applyFont="1" applyBorder="1" applyAlignment="1">
      <alignment horizontal="right" vertical="center"/>
    </xf>
    <xf numFmtId="4" fontId="5" fillId="0" borderId="39" xfId="0" applyNumberFormat="1" applyFont="1" applyBorder="1" applyAlignment="1">
      <alignment horizontal="right" vertical="center"/>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2" xfId="10" applyFont="1"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10" fontId="0" fillId="0" borderId="49" xfId="0" applyNumberFormat="1" applyBorder="1" applyAlignment="1">
      <alignment horizontal="center" vertical="center"/>
    </xf>
    <xf numFmtId="10" fontId="0" fillId="0" borderId="47" xfId="0" applyNumberFormat="1" applyBorder="1" applyAlignment="1">
      <alignment horizontal="center" vertical="center"/>
    </xf>
    <xf numFmtId="10" fontId="0" fillId="0" borderId="39" xfId="0" applyNumberFormat="1" applyBorder="1" applyAlignment="1">
      <alignment horizontal="center" vertical="center"/>
    </xf>
    <xf numFmtId="14" fontId="17" fillId="0" borderId="19" xfId="0" applyNumberFormat="1" applyFont="1" applyFill="1" applyBorder="1" applyAlignment="1">
      <alignment horizontal="left" vertical="center" wrapText="1"/>
    </xf>
    <xf numFmtId="14" fontId="17" fillId="0" borderId="15" xfId="0" applyNumberFormat="1" applyFont="1" applyFill="1" applyBorder="1" applyAlignment="1">
      <alignment horizontal="left" vertical="center" wrapText="1"/>
    </xf>
    <xf numFmtId="0" fontId="11"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42" fillId="0" borderId="12"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51"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18"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5" fillId="0" borderId="49" xfId="0" applyNumberFormat="1" applyFont="1" applyFill="1" applyBorder="1" applyAlignment="1">
      <alignment horizontal="right" vertical="center" wrapText="1"/>
    </xf>
    <xf numFmtId="4" fontId="5" fillId="0" borderId="39"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18" xfId="0" applyFill="1" applyBorder="1" applyAlignment="1">
      <alignment horizontal="left" vertical="center" wrapText="1"/>
    </xf>
    <xf numFmtId="0" fontId="0" fillId="2" borderId="5" xfId="0" applyFill="1" applyBorder="1" applyAlignment="1">
      <alignment horizontal="left" vertical="center" wrapText="1"/>
    </xf>
    <xf numFmtId="0" fontId="17" fillId="2" borderId="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5" fillId="2" borderId="18"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23" fillId="3" borderId="37"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3" borderId="30"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38" xfId="0" applyFont="1" applyFill="1" applyBorder="1" applyAlignment="1">
      <alignment horizontal="left" vertical="center" wrapText="1"/>
    </xf>
    <xf numFmtId="0" fontId="23" fillId="3" borderId="42" xfId="0" applyFont="1" applyFill="1" applyBorder="1" applyAlignment="1">
      <alignment horizontal="left" vertical="center" wrapText="1"/>
    </xf>
    <xf numFmtId="0" fontId="5" fillId="0" borderId="30"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5" xfId="0" applyFont="1" applyFill="1" applyBorder="1" applyAlignment="1">
      <alignment horizontal="left" vertical="center"/>
    </xf>
    <xf numFmtId="0" fontId="5" fillId="0" borderId="31" xfId="0" applyFont="1" applyFill="1" applyBorder="1" applyAlignment="1">
      <alignment horizontal="left" vertical="center" wrapText="1"/>
    </xf>
    <xf numFmtId="0" fontId="5" fillId="0" borderId="31" xfId="11" applyFont="1" applyBorder="1" applyAlignment="1">
      <alignment horizontal="left" vertical="center" wrapText="1"/>
    </xf>
    <xf numFmtId="0" fontId="5" fillId="0" borderId="18" xfId="11" applyFont="1" applyBorder="1" applyAlignment="1">
      <alignment horizontal="left" vertical="center" wrapText="1"/>
    </xf>
    <xf numFmtId="0" fontId="5" fillId="0" borderId="5" xfId="11" applyFont="1" applyBorder="1" applyAlignment="1">
      <alignment horizontal="left" vertical="center" wrapText="1"/>
    </xf>
    <xf numFmtId="4" fontId="23" fillId="3" borderId="31" xfId="0" applyNumberFormat="1" applyFont="1" applyFill="1" applyBorder="1" applyAlignment="1">
      <alignment horizontal="left" vertical="center" wrapText="1"/>
    </xf>
    <xf numFmtId="4" fontId="23" fillId="3" borderId="5" xfId="0" applyNumberFormat="1" applyFont="1" applyFill="1" applyBorder="1" applyAlignment="1">
      <alignment horizontal="left" vertical="center" wrapText="1"/>
    </xf>
    <xf numFmtId="4" fontId="32" fillId="3" borderId="31" xfId="0" applyNumberFormat="1" applyFont="1" applyFill="1" applyBorder="1" applyAlignment="1">
      <alignment horizontal="center" vertical="center" wrapText="1"/>
    </xf>
    <xf numFmtId="4" fontId="32" fillId="3" borderId="5" xfId="0" applyNumberFormat="1" applyFont="1" applyFill="1" applyBorder="1" applyAlignment="1">
      <alignment horizontal="center" vertical="center" wrapText="1"/>
    </xf>
    <xf numFmtId="0" fontId="23" fillId="3" borderId="31" xfId="0" applyFont="1" applyFill="1" applyBorder="1" applyAlignment="1">
      <alignment horizontal="left" vertical="center" wrapText="1"/>
    </xf>
    <xf numFmtId="0" fontId="23" fillId="3" borderId="5" xfId="0" applyFont="1" applyFill="1" applyBorder="1" applyAlignment="1">
      <alignment horizontal="left" vertical="center" wrapText="1"/>
    </xf>
    <xf numFmtId="0" fontId="23" fillId="3" borderId="32"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33"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30" xfId="0" applyFont="1" applyFill="1" applyBorder="1" applyAlignment="1">
      <alignment horizontal="center" vertical="center" textRotation="90" wrapText="1"/>
    </xf>
    <xf numFmtId="0" fontId="23" fillId="3" borderId="15" xfId="0" applyFont="1" applyFill="1" applyBorder="1" applyAlignment="1">
      <alignment horizontal="center" vertical="center" textRotation="90" wrapText="1"/>
    </xf>
    <xf numFmtId="0" fontId="31" fillId="3" borderId="31" xfId="0" applyFont="1" applyFill="1" applyBorder="1" applyAlignment="1">
      <alignment horizontal="left" vertical="center" wrapText="1"/>
    </xf>
    <xf numFmtId="0" fontId="31" fillId="3" borderId="5" xfId="0" applyFont="1" applyFill="1" applyBorder="1" applyAlignment="1">
      <alignment horizontal="left" vertical="center" wrapText="1"/>
    </xf>
    <xf numFmtId="4" fontId="5" fillId="0" borderId="33" xfId="0" applyNumberFormat="1" applyFont="1" applyFill="1" applyBorder="1" applyAlignment="1">
      <alignment horizontal="right" vertical="center"/>
    </xf>
    <xf numFmtId="4" fontId="5" fillId="0" borderId="47" xfId="0" applyNumberFormat="1" applyFont="1" applyFill="1" applyBorder="1" applyAlignment="1">
      <alignment horizontal="right" vertical="center"/>
    </xf>
    <xf numFmtId="4" fontId="5" fillId="0" borderId="39" xfId="0" applyNumberFormat="1" applyFont="1" applyFill="1" applyBorder="1" applyAlignment="1">
      <alignment horizontal="right" vertical="center"/>
    </xf>
    <xf numFmtId="4" fontId="5"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10" fontId="5" fillId="0" borderId="33" xfId="0" applyNumberFormat="1" applyFont="1" applyFill="1" applyBorder="1" applyAlignment="1">
      <alignment horizontal="center" vertical="center"/>
    </xf>
    <xf numFmtId="0" fontId="5" fillId="0" borderId="33"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4" fontId="5" fillId="0" borderId="31" xfId="0" applyNumberFormat="1" applyFont="1" applyBorder="1" applyAlignment="1">
      <alignment horizontal="right" vertical="center"/>
    </xf>
    <xf numFmtId="4" fontId="5" fillId="0" borderId="18" xfId="0" applyNumberFormat="1" applyFont="1" applyBorder="1" applyAlignment="1">
      <alignment horizontal="right" vertical="center"/>
    </xf>
    <xf numFmtId="4" fontId="5" fillId="0" borderId="5" xfId="0" applyNumberFormat="1" applyFont="1" applyBorder="1" applyAlignment="1">
      <alignment horizontal="right" vertical="center"/>
    </xf>
    <xf numFmtId="0" fontId="5" fillId="0" borderId="38"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5" xfId="0"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51" xfId="0" applyFont="1" applyFill="1" applyBorder="1" applyAlignment="1">
      <alignment horizontal="left" vertical="center" wrapText="1"/>
    </xf>
    <xf numFmtId="4" fontId="5" fillId="0" borderId="49" xfId="0" applyNumberFormat="1" applyFont="1" applyFill="1" applyBorder="1" applyAlignment="1">
      <alignment horizontal="right" vertical="center"/>
    </xf>
    <xf numFmtId="0" fontId="5" fillId="0" borderId="19" xfId="0" applyFont="1" applyFill="1" applyBorder="1" applyAlignment="1">
      <alignment horizontal="center" vertical="center"/>
    </xf>
    <xf numFmtId="4" fontId="5" fillId="0" borderId="3" xfId="0" applyNumberFormat="1" applyFont="1" applyBorder="1" applyAlignment="1">
      <alignment horizontal="right" vertical="center"/>
    </xf>
    <xf numFmtId="4" fontId="5" fillId="0" borderId="41" xfId="0" applyNumberFormat="1" applyFont="1" applyFill="1" applyBorder="1" applyAlignment="1">
      <alignment horizontal="right" vertical="center"/>
    </xf>
    <xf numFmtId="4" fontId="5" fillId="0" borderId="46" xfId="0" applyNumberFormat="1" applyFont="1" applyFill="1" applyBorder="1" applyAlignment="1">
      <alignment horizontal="right" vertical="center"/>
    </xf>
    <xf numFmtId="4" fontId="5" fillId="0" borderId="42" xfId="0" applyNumberFormat="1" applyFont="1" applyFill="1" applyBorder="1" applyAlignment="1">
      <alignment horizontal="right" vertical="center"/>
    </xf>
    <xf numFmtId="0" fontId="17" fillId="0" borderId="49" xfId="0" applyFont="1" applyFill="1" applyBorder="1" applyAlignment="1">
      <alignment horizontal="left" vertical="center" wrapText="1"/>
    </xf>
    <xf numFmtId="0" fontId="17" fillId="0" borderId="47" xfId="0" applyFont="1" applyFill="1" applyBorder="1" applyAlignment="1">
      <alignment horizontal="left" vertical="center" wrapText="1"/>
    </xf>
    <xf numFmtId="4" fontId="17" fillId="0" borderId="49" xfId="0" applyNumberFormat="1" applyFont="1" applyFill="1" applyBorder="1" applyAlignment="1">
      <alignment horizontal="right" vertical="center" wrapText="1"/>
    </xf>
    <xf numFmtId="4" fontId="17" fillId="0" borderId="47" xfId="0" applyNumberFormat="1" applyFont="1" applyFill="1" applyBorder="1" applyAlignment="1">
      <alignment horizontal="right" vertical="center" wrapText="1"/>
    </xf>
    <xf numFmtId="4" fontId="17" fillId="0" borderId="39" xfId="0" applyNumberFormat="1" applyFont="1" applyFill="1" applyBorder="1" applyAlignment="1">
      <alignment horizontal="right" vertical="center" wrapText="1"/>
    </xf>
    <xf numFmtId="4" fontId="5" fillId="0" borderId="47" xfId="0" applyNumberFormat="1" applyFont="1" applyFill="1" applyBorder="1" applyAlignment="1">
      <alignment horizontal="right" vertical="center" wrapText="1"/>
    </xf>
    <xf numFmtId="0" fontId="17" fillId="0" borderId="39" xfId="0"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xf>
    <xf numFmtId="0" fontId="17" fillId="0" borderId="3" xfId="11" applyFont="1" applyBorder="1" applyAlignment="1">
      <alignment horizontal="left" vertical="center" wrapText="1"/>
    </xf>
    <xf numFmtId="0" fontId="17" fillId="0" borderId="18" xfId="11" applyFont="1" applyBorder="1" applyAlignment="1">
      <alignment horizontal="left" vertical="center" wrapText="1"/>
    </xf>
    <xf numFmtId="0" fontId="17" fillId="0" borderId="5" xfId="11" applyFont="1" applyBorder="1" applyAlignment="1">
      <alignment horizontal="left" vertical="center" wrapText="1"/>
    </xf>
    <xf numFmtId="0" fontId="5" fillId="0" borderId="3" xfId="0" applyFont="1" applyBorder="1" applyAlignment="1">
      <alignment horizontal="left" vertical="center" wrapText="1"/>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5" fillId="0" borderId="3" xfId="11" applyFont="1" applyBorder="1" applyAlignment="1">
      <alignment horizontal="left" vertical="center" wrapText="1"/>
    </xf>
    <xf numFmtId="4" fontId="17" fillId="0" borderId="3" xfId="0" applyNumberFormat="1" applyFont="1" applyFill="1" applyBorder="1" applyAlignment="1">
      <alignment horizontal="right" vertical="center"/>
    </xf>
    <xf numFmtId="4" fontId="17" fillId="0" borderId="18" xfId="0" applyNumberFormat="1" applyFont="1" applyFill="1" applyBorder="1" applyAlignment="1">
      <alignment horizontal="right" vertical="center"/>
    </xf>
    <xf numFmtId="4" fontId="17" fillId="0" borderId="5" xfId="0" applyNumberFormat="1" applyFont="1" applyFill="1" applyBorder="1" applyAlignment="1">
      <alignment horizontal="right" vertical="center"/>
    </xf>
    <xf numFmtId="4" fontId="17" fillId="0" borderId="3" xfId="0" applyNumberFormat="1" applyFont="1" applyFill="1" applyBorder="1" applyAlignment="1">
      <alignment horizontal="left" vertical="center"/>
    </xf>
    <xf numFmtId="4" fontId="17" fillId="0" borderId="18" xfId="0" applyNumberFormat="1" applyFont="1" applyFill="1" applyBorder="1" applyAlignment="1">
      <alignment horizontal="left" vertical="center"/>
    </xf>
    <xf numFmtId="4" fontId="17" fillId="0" borderId="5" xfId="0" applyNumberFormat="1" applyFont="1" applyFill="1" applyBorder="1" applyAlignment="1">
      <alignment horizontal="left" vertical="center"/>
    </xf>
    <xf numFmtId="0" fontId="17" fillId="0" borderId="3"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5" xfId="0" applyFont="1" applyFill="1" applyBorder="1" applyAlignment="1">
      <alignment horizontal="left" vertical="center" wrapText="1"/>
    </xf>
    <xf numFmtId="4" fontId="40" fillId="0" borderId="19" xfId="0" applyNumberFormat="1" applyFont="1" applyFill="1" applyBorder="1" applyAlignment="1">
      <alignment horizontal="right" vertical="center"/>
    </xf>
    <xf numFmtId="4" fontId="40" fillId="0" borderId="15" xfId="0" applyNumberFormat="1" applyFont="1" applyFill="1" applyBorder="1" applyAlignment="1">
      <alignment horizontal="right" vertical="center"/>
    </xf>
    <xf numFmtId="0" fontId="5" fillId="0" borderId="3" xfId="0" applyFont="1" applyFill="1" applyBorder="1" applyAlignment="1">
      <alignment horizontal="left" vertical="center"/>
    </xf>
    <xf numFmtId="4" fontId="17" fillId="0" borderId="3" xfId="0" applyNumberFormat="1" applyFont="1" applyBorder="1" applyAlignment="1">
      <alignment horizontal="left" vertical="center"/>
    </xf>
    <xf numFmtId="4" fontId="17" fillId="0" borderId="5" xfId="0" applyNumberFormat="1" applyFont="1" applyBorder="1" applyAlignment="1">
      <alignment horizontal="left" vertical="center"/>
    </xf>
    <xf numFmtId="0" fontId="17" fillId="0" borderId="3" xfId="0" applyFont="1" applyBorder="1" applyAlignment="1">
      <alignment horizontal="left" vertical="center" wrapText="1"/>
    </xf>
    <xf numFmtId="0" fontId="17" fillId="0" borderId="5" xfId="0" applyFont="1" applyBorder="1" applyAlignment="1">
      <alignment horizontal="left" vertical="center" wrapText="1"/>
    </xf>
    <xf numFmtId="0" fontId="17" fillId="0" borderId="5" xfId="0" applyFont="1" applyBorder="1" applyAlignment="1">
      <alignment horizontal="left" vertical="center"/>
    </xf>
    <xf numFmtId="0" fontId="2" fillId="0" borderId="49" xfId="0" applyFont="1" applyBorder="1" applyAlignment="1">
      <alignment horizontal="left" vertical="center" wrapText="1"/>
    </xf>
    <xf numFmtId="0" fontId="5" fillId="0" borderId="39" xfId="0" applyFont="1" applyBorder="1" applyAlignment="1">
      <alignment horizontal="left" vertical="center" wrapText="1"/>
    </xf>
    <xf numFmtId="0" fontId="42" fillId="0" borderId="35" xfId="0" applyFont="1" applyFill="1" applyBorder="1" applyAlignment="1">
      <alignment horizontal="left" vertical="center" wrapText="1"/>
    </xf>
    <xf numFmtId="0" fontId="42" fillId="0" borderId="36" xfId="0" applyFont="1" applyFill="1" applyBorder="1" applyAlignment="1">
      <alignment horizontal="left" vertical="center" wrapText="1"/>
    </xf>
    <xf numFmtId="0" fontId="25" fillId="0" borderId="18" xfId="11" applyFont="1" applyBorder="1" applyAlignment="1">
      <alignment horizontal="left" vertical="center" wrapText="1"/>
    </xf>
    <xf numFmtId="0" fontId="25" fillId="0" borderId="5" xfId="11" applyFont="1" applyBorder="1" applyAlignment="1">
      <alignment horizontal="left" vertical="center" wrapText="1"/>
    </xf>
    <xf numFmtId="0" fontId="17" fillId="0" borderId="18" xfId="0" applyFont="1" applyFill="1" applyBorder="1" applyAlignment="1">
      <alignment horizontal="center" vertical="center" wrapText="1"/>
    </xf>
    <xf numFmtId="0" fontId="3" fillId="0" borderId="58" xfId="0" applyFont="1" applyFill="1" applyBorder="1" applyAlignment="1">
      <alignment horizontal="center" vertical="center"/>
    </xf>
    <xf numFmtId="0" fontId="3" fillId="0" borderId="60" xfId="0" applyFont="1" applyFill="1" applyBorder="1" applyAlignment="1">
      <alignment horizontal="center" vertical="center"/>
    </xf>
    <xf numFmtId="0" fontId="0" fillId="0" borderId="47" xfId="0" applyBorder="1" applyAlignment="1">
      <alignment horizontal="center" vertical="center"/>
    </xf>
    <xf numFmtId="0" fontId="42" fillId="0" borderId="11" xfId="0" applyFont="1" applyFill="1" applyBorder="1" applyAlignment="1">
      <alignment horizontal="left" vertical="center" wrapText="1"/>
    </xf>
    <xf numFmtId="0" fontId="42" fillId="0" borderId="17"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6" borderId="0" xfId="0" applyFont="1" applyFill="1" applyBorder="1" applyAlignment="1">
      <alignment horizontal="left" wrapText="1"/>
    </xf>
    <xf numFmtId="0" fontId="11" fillId="6" borderId="0" xfId="0" applyFont="1" applyFill="1" applyBorder="1" applyAlignment="1">
      <alignment horizontal="left"/>
    </xf>
    <xf numFmtId="4" fontId="17" fillId="0" borderId="3" xfId="0" applyNumberFormat="1" applyFont="1" applyFill="1" applyBorder="1" applyAlignment="1">
      <alignment horizontal="left" vertical="center" wrapText="1"/>
    </xf>
    <xf numFmtId="4" fontId="17" fillId="0" borderId="5"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8" xfId="0" applyFont="1" applyFill="1" applyBorder="1" applyAlignment="1">
      <alignment horizontal="left" vertical="center" wrapText="1"/>
    </xf>
    <xf numFmtId="164" fontId="3" fillId="0" borderId="3" xfId="0" applyNumberFormat="1" applyFont="1" applyFill="1" applyBorder="1" applyAlignment="1">
      <alignment horizontal="right" vertical="center" wrapText="1"/>
    </xf>
    <xf numFmtId="164" fontId="3" fillId="0" borderId="18" xfId="0" applyNumberFormat="1" applyFont="1" applyFill="1" applyBorder="1" applyAlignment="1">
      <alignment horizontal="right" vertical="center" wrapText="1"/>
    </xf>
    <xf numFmtId="4" fontId="3" fillId="0" borderId="49" xfId="0" applyNumberFormat="1" applyFont="1" applyFill="1" applyBorder="1" applyAlignment="1">
      <alignment horizontal="right" vertical="center"/>
    </xf>
    <xf numFmtId="4" fontId="3" fillId="0" borderId="47" xfId="0" applyNumberFormat="1" applyFont="1" applyFill="1" applyBorder="1" applyAlignment="1">
      <alignment horizontal="righ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K28" sqref="K28"/>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0" ht="57" customHeight="1" x14ac:dyDescent="0.4">
      <c r="A1" s="475" t="s">
        <v>314</v>
      </c>
      <c r="B1" s="475"/>
      <c r="C1" s="475"/>
      <c r="D1" s="475"/>
      <c r="E1" s="475"/>
      <c r="F1" s="475"/>
      <c r="G1" s="475"/>
      <c r="H1" s="475"/>
      <c r="I1" s="475"/>
    </row>
    <row r="2" spans="1:10" ht="21" customHeight="1" x14ac:dyDescent="0.25">
      <c r="I2" s="408"/>
    </row>
    <row r="3" spans="1:10" ht="15.75" x14ac:dyDescent="0.25">
      <c r="A3" s="310" t="s">
        <v>315</v>
      </c>
      <c r="B3" s="310"/>
      <c r="C3" s="310"/>
      <c r="D3" s="310"/>
      <c r="E3" s="310"/>
      <c r="F3" s="310"/>
      <c r="G3" s="310"/>
      <c r="H3" s="310"/>
      <c r="I3" s="311" t="s">
        <v>198</v>
      </c>
    </row>
    <row r="4" spans="1:10" ht="32.25" customHeight="1" x14ac:dyDescent="0.25">
      <c r="A4" s="476" t="s">
        <v>1</v>
      </c>
      <c r="B4" s="477"/>
      <c r="C4" s="478" t="s">
        <v>157</v>
      </c>
      <c r="D4" s="480" t="s">
        <v>41</v>
      </c>
      <c r="E4" s="481" t="s">
        <v>42</v>
      </c>
      <c r="F4" s="482"/>
      <c r="G4" s="483"/>
      <c r="H4" s="484" t="s">
        <v>43</v>
      </c>
      <c r="I4" s="484" t="s">
        <v>316</v>
      </c>
    </row>
    <row r="5" spans="1:10" ht="94.5" customHeight="1" x14ac:dyDescent="0.25">
      <c r="A5" s="476"/>
      <c r="B5" s="477"/>
      <c r="C5" s="479"/>
      <c r="D5" s="480"/>
      <c r="E5" s="373" t="s">
        <v>45</v>
      </c>
      <c r="F5" s="312" t="s">
        <v>317</v>
      </c>
      <c r="G5" s="313" t="s">
        <v>158</v>
      </c>
      <c r="H5" s="484"/>
      <c r="I5" s="484"/>
      <c r="J5" s="80"/>
    </row>
    <row r="6" spans="1:10" ht="31.5" x14ac:dyDescent="0.25">
      <c r="A6" s="489" t="s">
        <v>2</v>
      </c>
      <c r="B6" s="490"/>
      <c r="C6" s="314" t="s">
        <v>3</v>
      </c>
      <c r="D6" s="314" t="s">
        <v>4</v>
      </c>
      <c r="E6" s="410" t="s">
        <v>318</v>
      </c>
      <c r="F6" s="315" t="s">
        <v>6</v>
      </c>
      <c r="G6" s="316" t="s">
        <v>7</v>
      </c>
      <c r="H6" s="317" t="s">
        <v>319</v>
      </c>
      <c r="I6" s="317" t="s">
        <v>320</v>
      </c>
    </row>
    <row r="7" spans="1:10" ht="45" customHeight="1" x14ac:dyDescent="0.25">
      <c r="A7" s="491" t="s">
        <v>347</v>
      </c>
      <c r="B7" s="492"/>
      <c r="C7" s="318">
        <v>1417340716.76</v>
      </c>
      <c r="D7" s="409">
        <f>D8+D9</f>
        <v>251090082.90000001</v>
      </c>
      <c r="E7" s="412">
        <f>E8+E9</f>
        <v>138728194.86000001</v>
      </c>
      <c r="F7" s="319">
        <f t="shared" ref="F7:G7" si="0">F8+F9</f>
        <v>123324217.76000001</v>
      </c>
      <c r="G7" s="319">
        <f t="shared" si="0"/>
        <v>15403977.1</v>
      </c>
      <c r="H7" s="425">
        <f>E7/D7</f>
        <v>0.55250368018417673</v>
      </c>
      <c r="I7" s="425">
        <f>E7/C7</f>
        <v>9.7879213670745785E-2</v>
      </c>
    </row>
    <row r="8" spans="1:10" ht="15.75" x14ac:dyDescent="0.25">
      <c r="A8" s="472" t="s">
        <v>149</v>
      </c>
      <c r="B8" s="417" t="s">
        <v>371</v>
      </c>
      <c r="C8" s="413">
        <v>1188105466.1100001</v>
      </c>
      <c r="D8" s="359">
        <v>21187467.819999997</v>
      </c>
      <c r="E8" s="411">
        <v>3494478.8400000003</v>
      </c>
      <c r="F8" s="353">
        <v>3494478.8400000003</v>
      </c>
      <c r="G8" s="356">
        <v>0</v>
      </c>
      <c r="H8" s="357">
        <v>0.1649314051913921</v>
      </c>
      <c r="I8" s="358">
        <v>2.9412193948078896E-3</v>
      </c>
    </row>
    <row r="9" spans="1:10" ht="35.450000000000003" customHeight="1" x14ac:dyDescent="0.25">
      <c r="A9" s="474"/>
      <c r="B9" s="354" t="s">
        <v>349</v>
      </c>
      <c r="C9" s="355">
        <f>'KK_sledování '!G46</f>
        <v>968632150.09000003</v>
      </c>
      <c r="D9" s="414">
        <f>'KK_sledování '!L46</f>
        <v>229902615.08000001</v>
      </c>
      <c r="E9" s="415">
        <f>'KK_sledování '!M46</f>
        <v>135233716.02000001</v>
      </c>
      <c r="F9" s="416">
        <f>'KK_sledování '!N46</f>
        <v>119829738.92</v>
      </c>
      <c r="G9" s="341">
        <f>'KK_sledování '!O46</f>
        <v>15403977.1</v>
      </c>
      <c r="H9" s="357">
        <f>'KK_sledování '!P46</f>
        <v>0.5882217388999349</v>
      </c>
      <c r="I9" s="358">
        <f>'KK_sledování '!Q46</f>
        <v>0.13961307809929169</v>
      </c>
    </row>
    <row r="10" spans="1:10" ht="45" customHeight="1" x14ac:dyDescent="0.25">
      <c r="A10" s="493" t="s">
        <v>348</v>
      </c>
      <c r="B10" s="494"/>
      <c r="C10" s="464">
        <v>3536802285.4799995</v>
      </c>
      <c r="D10" s="466">
        <f>D12+D13</f>
        <v>894434950.6500001</v>
      </c>
      <c r="E10" s="468">
        <f>E12+E13</f>
        <v>293663026.70999998</v>
      </c>
      <c r="F10" s="423">
        <f>F12+F13</f>
        <v>328503164.44999999</v>
      </c>
      <c r="G10" s="470">
        <f>G12+G13</f>
        <v>4252481.5100000007</v>
      </c>
      <c r="H10" s="452">
        <v>0.3277656253720499</v>
      </c>
      <c r="I10" s="485">
        <v>8.282120297551375E-2</v>
      </c>
    </row>
    <row r="11" spans="1:10" ht="30" customHeight="1" x14ac:dyDescent="0.25">
      <c r="A11" s="462" t="s">
        <v>354</v>
      </c>
      <c r="B11" s="463"/>
      <c r="C11" s="465"/>
      <c r="D11" s="467"/>
      <c r="E11" s="469"/>
      <c r="F11" s="424">
        <v>-39092619.25</v>
      </c>
      <c r="G11" s="471"/>
      <c r="H11" s="453"/>
      <c r="I11" s="486"/>
    </row>
    <row r="12" spans="1:10" ht="15.75" x14ac:dyDescent="0.25">
      <c r="A12" s="472" t="s">
        <v>149</v>
      </c>
      <c r="B12" s="417" t="s">
        <v>372</v>
      </c>
      <c r="C12" s="413">
        <v>2175360772.52</v>
      </c>
      <c r="D12" s="359">
        <v>71321160.010000005</v>
      </c>
      <c r="E12" s="411">
        <v>32504964.609999999</v>
      </c>
      <c r="F12" s="353">
        <v>32504964.609999999</v>
      </c>
      <c r="G12" s="356">
        <v>0</v>
      </c>
      <c r="H12" s="357">
        <v>0.45575485039001679</v>
      </c>
      <c r="I12" s="358">
        <v>1.4942332793996888E-2</v>
      </c>
    </row>
    <row r="13" spans="1:10" ht="30.6" customHeight="1" x14ac:dyDescent="0.25">
      <c r="A13" s="473"/>
      <c r="B13" s="354" t="s">
        <v>349</v>
      </c>
      <c r="C13" s="454">
        <f>PO_sledován!G44</f>
        <v>3159082177.8499999</v>
      </c>
      <c r="D13" s="495">
        <f>PO_sledován!L44</f>
        <v>823113790.6400001</v>
      </c>
      <c r="E13" s="487">
        <f>PO_sledován!M44</f>
        <v>261158062.09999999</v>
      </c>
      <c r="F13" s="416">
        <f>PO_sledován!N44</f>
        <v>295998199.83999997</v>
      </c>
      <c r="G13" s="497">
        <f>PO_sledován!O44</f>
        <v>4252481.5100000007</v>
      </c>
      <c r="H13" s="456">
        <f>E13/D13</f>
        <v>0.31728063005351953</v>
      </c>
      <c r="I13" s="458">
        <f>E13/C13</f>
        <v>8.2668967566313284E-2</v>
      </c>
    </row>
    <row r="14" spans="1:10" ht="15.75" x14ac:dyDescent="0.25">
      <c r="A14" s="474"/>
      <c r="B14" s="372" t="s">
        <v>327</v>
      </c>
      <c r="C14" s="455"/>
      <c r="D14" s="496"/>
      <c r="E14" s="488"/>
      <c r="F14" s="418">
        <f>F11</f>
        <v>-39092619.25</v>
      </c>
      <c r="G14" s="498"/>
      <c r="H14" s="457"/>
      <c r="I14" s="459"/>
    </row>
    <row r="15" spans="1:10" ht="49.5" customHeight="1" thickBot="1" x14ac:dyDescent="0.3">
      <c r="A15" s="460" t="s">
        <v>321</v>
      </c>
      <c r="B15" s="461"/>
      <c r="C15" s="320" t="s">
        <v>148</v>
      </c>
      <c r="D15" s="321">
        <v>2065000000</v>
      </c>
      <c r="E15" s="322">
        <v>307867530</v>
      </c>
      <c r="F15" s="419">
        <v>307867530</v>
      </c>
      <c r="G15" s="427">
        <v>0</v>
      </c>
      <c r="H15" s="323">
        <v>0.14908839225181597</v>
      </c>
      <c r="I15" s="324" t="s">
        <v>148</v>
      </c>
    </row>
    <row r="16" spans="1:10" ht="32.25" customHeight="1" x14ac:dyDescent="0.25">
      <c r="A16" s="437" t="s">
        <v>0</v>
      </c>
      <c r="B16" s="438"/>
      <c r="C16" s="407" t="s">
        <v>148</v>
      </c>
      <c r="D16" s="325">
        <f>D7+D10+D15</f>
        <v>3210525033.5500002</v>
      </c>
      <c r="E16" s="374">
        <f>E7+E10+E15</f>
        <v>740258751.56999993</v>
      </c>
      <c r="F16" s="421">
        <f>F7+F10+F11+F15</f>
        <v>720602292.96000004</v>
      </c>
      <c r="G16" s="422">
        <f>G7+G10</f>
        <v>19656458.609999999</v>
      </c>
      <c r="H16" s="426">
        <f>E16/D16</f>
        <v>0.23057249011743963</v>
      </c>
      <c r="I16" s="420" t="s">
        <v>148</v>
      </c>
    </row>
    <row r="17" spans="1:13" s="94" customFormat="1" x14ac:dyDescent="0.25">
      <c r="A17" s="101"/>
      <c r="B17" s="371"/>
      <c r="C17" s="371"/>
      <c r="D17" s="371"/>
      <c r="E17" s="371"/>
      <c r="F17" s="371"/>
      <c r="G17" s="100"/>
      <c r="H17" s="326"/>
      <c r="I17" s="327"/>
    </row>
    <row r="18" spans="1:13" s="94" customFormat="1" ht="12.6" customHeight="1" x14ac:dyDescent="0.25">
      <c r="A18" s="450"/>
      <c r="B18" s="450"/>
      <c r="C18" s="450"/>
      <c r="D18" s="450"/>
      <c r="E18" s="450"/>
      <c r="F18" s="450"/>
      <c r="G18" s="100"/>
      <c r="H18" s="326"/>
      <c r="I18" s="327"/>
    </row>
    <row r="19" spans="1:13" s="94" customFormat="1" ht="23.25" x14ac:dyDescent="0.25">
      <c r="A19" s="328" t="s">
        <v>322</v>
      </c>
      <c r="B19" s="329"/>
      <c r="C19" s="330"/>
      <c r="D19" s="330"/>
      <c r="E19" s="330"/>
      <c r="F19" s="100"/>
      <c r="G19" s="100"/>
      <c r="H19" s="326"/>
      <c r="I19" s="327"/>
    </row>
    <row r="20" spans="1:13" s="94" customFormat="1" ht="15" customHeight="1" x14ac:dyDescent="0.25">
      <c r="A20" s="329"/>
      <c r="B20" s="329"/>
      <c r="C20" s="330"/>
      <c r="D20" s="330"/>
      <c r="E20" s="330"/>
      <c r="F20" s="100"/>
      <c r="G20" s="100"/>
      <c r="H20" s="326"/>
      <c r="I20" s="327"/>
    </row>
    <row r="21" spans="1:13" s="94" customFormat="1" ht="14.25" customHeight="1" x14ac:dyDescent="0.25">
      <c r="A21" s="310" t="s">
        <v>323</v>
      </c>
      <c r="B21" s="331"/>
      <c r="C21" s="332"/>
      <c r="D21" s="332"/>
      <c r="E21" s="332"/>
      <c r="F21" s="333"/>
      <c r="G21" s="333"/>
      <c r="H21" s="334"/>
      <c r="I21" s="335"/>
    </row>
    <row r="22" spans="1:13" s="94" customFormat="1" ht="33" customHeight="1" x14ac:dyDescent="0.25">
      <c r="A22" s="443" t="s">
        <v>324</v>
      </c>
      <c r="B22" s="444"/>
      <c r="C22" s="444"/>
      <c r="D22" s="444"/>
      <c r="E22" s="405">
        <f>E7+E10</f>
        <v>432391221.56999999</v>
      </c>
      <c r="F22" s="451" t="s">
        <v>373</v>
      </c>
      <c r="G22" s="433"/>
      <c r="H22" s="433"/>
      <c r="I22" s="433"/>
      <c r="J22" s="403"/>
      <c r="K22" s="403"/>
    </row>
    <row r="23" spans="1:13" s="94" customFormat="1" ht="31.15" customHeight="1" x14ac:dyDescent="0.25">
      <c r="A23" s="337" t="s">
        <v>149</v>
      </c>
      <c r="B23" s="446" t="s">
        <v>325</v>
      </c>
      <c r="C23" s="446"/>
      <c r="D23" s="447"/>
      <c r="E23" s="404">
        <f>E8+E12+'KK_sledování '!N47+PO_sledován!N45+PO_sledován!N46</f>
        <v>245096983.21000001</v>
      </c>
      <c r="F23" s="433" t="s">
        <v>326</v>
      </c>
      <c r="G23" s="433"/>
      <c r="H23" s="433"/>
      <c r="I23" s="433"/>
      <c r="J23" s="403"/>
      <c r="K23" s="403"/>
      <c r="M23" s="254"/>
    </row>
    <row r="24" spans="1:13" s="94" customFormat="1" ht="30" customHeight="1" x14ac:dyDescent="0.25">
      <c r="A24" s="338"/>
      <c r="B24" s="448" t="s">
        <v>327</v>
      </c>
      <c r="C24" s="448"/>
      <c r="D24" s="449"/>
      <c r="E24" s="339">
        <v>-39092619.25</v>
      </c>
      <c r="F24" s="433" t="s">
        <v>328</v>
      </c>
      <c r="G24" s="433"/>
      <c r="H24" s="433"/>
      <c r="I24" s="433"/>
      <c r="J24" s="403"/>
      <c r="K24" s="403"/>
    </row>
    <row r="25" spans="1:13" s="94" customFormat="1" ht="30" customHeight="1" x14ac:dyDescent="0.25">
      <c r="A25" s="338"/>
      <c r="B25" s="439" t="s">
        <v>329</v>
      </c>
      <c r="C25" s="439"/>
      <c r="D25" s="440"/>
      <c r="E25" s="340">
        <f>'KK_sledování '!N48+PO_sledován!N47</f>
        <v>206730399</v>
      </c>
      <c r="F25" s="433" t="s">
        <v>326</v>
      </c>
      <c r="G25" s="433"/>
      <c r="H25" s="433"/>
      <c r="I25" s="433"/>
      <c r="J25" s="403"/>
      <c r="K25" s="403"/>
    </row>
    <row r="26" spans="1:13" s="94" customFormat="1" ht="30" customHeight="1" x14ac:dyDescent="0.25">
      <c r="A26" s="338"/>
      <c r="B26" s="441" t="s">
        <v>330</v>
      </c>
      <c r="C26" s="441"/>
      <c r="D26" s="442"/>
      <c r="E26" s="341">
        <f>'KK_sledování '!O48+PO_sledován!O44</f>
        <v>19656458.609999999</v>
      </c>
      <c r="F26" s="433" t="s">
        <v>326</v>
      </c>
      <c r="G26" s="433"/>
      <c r="H26" s="433"/>
      <c r="I26" s="433"/>
      <c r="J26" s="403"/>
      <c r="K26" s="403"/>
    </row>
    <row r="27" spans="1:13" s="94" customFormat="1" ht="30" customHeight="1" x14ac:dyDescent="0.25">
      <c r="A27" s="443" t="s">
        <v>331</v>
      </c>
      <c r="B27" s="444"/>
      <c r="C27" s="444"/>
      <c r="D27" s="445"/>
      <c r="E27" s="336">
        <v>307867530</v>
      </c>
      <c r="F27" s="433" t="s">
        <v>332</v>
      </c>
      <c r="G27" s="433"/>
      <c r="H27" s="433"/>
      <c r="I27" s="433"/>
      <c r="J27" s="403"/>
      <c r="K27" s="403"/>
    </row>
    <row r="28" spans="1:13" s="94" customFormat="1" ht="36.6" customHeight="1" x14ac:dyDescent="0.25">
      <c r="A28" s="428" t="s">
        <v>333</v>
      </c>
      <c r="B28" s="429"/>
      <c r="C28" s="429"/>
      <c r="D28" s="430"/>
      <c r="E28" s="406">
        <f>E16</f>
        <v>740258751.56999993</v>
      </c>
      <c r="F28" s="433" t="s">
        <v>334</v>
      </c>
      <c r="G28" s="433"/>
      <c r="H28" s="433"/>
      <c r="I28" s="433"/>
      <c r="J28" s="403"/>
      <c r="K28" s="403"/>
    </row>
    <row r="29" spans="1:13" x14ac:dyDescent="0.25">
      <c r="A29" s="342"/>
      <c r="B29" s="342"/>
      <c r="C29" s="342"/>
      <c r="H29" s="343"/>
    </row>
    <row r="30" spans="1:13" ht="18.75" x14ac:dyDescent="0.3">
      <c r="A30" s="344" t="s">
        <v>335</v>
      </c>
      <c r="B30" s="345"/>
      <c r="C30" s="346"/>
      <c r="D30" s="347"/>
      <c r="E30" s="347"/>
      <c r="F30" s="347"/>
      <c r="G30" s="347"/>
      <c r="H30" s="348"/>
      <c r="I30" s="347"/>
    </row>
    <row r="31" spans="1:13" ht="94.15" customHeight="1" x14ac:dyDescent="0.25">
      <c r="A31" s="349" t="s">
        <v>3</v>
      </c>
      <c r="B31" s="431" t="s">
        <v>157</v>
      </c>
      <c r="C31" s="431"/>
      <c r="D31" s="431"/>
      <c r="E31" s="432" t="s">
        <v>336</v>
      </c>
      <c r="F31" s="432"/>
      <c r="G31" s="432"/>
      <c r="H31" s="432"/>
      <c r="I31" s="432"/>
    </row>
    <row r="32" spans="1:13" ht="66" customHeight="1" x14ac:dyDescent="0.25">
      <c r="A32" s="349" t="s">
        <v>4</v>
      </c>
      <c r="B32" s="431" t="s">
        <v>337</v>
      </c>
      <c r="C32" s="431"/>
      <c r="D32" s="431"/>
      <c r="E32" s="432" t="s">
        <v>338</v>
      </c>
      <c r="F32" s="432"/>
      <c r="G32" s="432"/>
      <c r="H32" s="432"/>
      <c r="I32" s="432"/>
    </row>
    <row r="33" spans="1:9" ht="22.9" customHeight="1" x14ac:dyDescent="0.25">
      <c r="A33" s="349" t="s">
        <v>5</v>
      </c>
      <c r="B33" s="431" t="s">
        <v>339</v>
      </c>
      <c r="C33" s="431"/>
      <c r="D33" s="431"/>
      <c r="E33" s="434" t="s">
        <v>340</v>
      </c>
      <c r="F33" s="435"/>
      <c r="G33" s="435"/>
      <c r="H33" s="435"/>
      <c r="I33" s="436"/>
    </row>
    <row r="34" spans="1:9" ht="95.45" customHeight="1" x14ac:dyDescent="0.25">
      <c r="A34" s="349" t="s">
        <v>6</v>
      </c>
      <c r="B34" s="431" t="s">
        <v>341</v>
      </c>
      <c r="C34" s="431"/>
      <c r="D34" s="431"/>
      <c r="E34" s="432" t="s">
        <v>342</v>
      </c>
      <c r="F34" s="432"/>
      <c r="G34" s="432"/>
      <c r="H34" s="432"/>
      <c r="I34" s="432"/>
    </row>
    <row r="35" spans="1:9" ht="52.15" customHeight="1" x14ac:dyDescent="0.25">
      <c r="A35" s="349" t="s">
        <v>7</v>
      </c>
      <c r="B35" s="431" t="s">
        <v>343</v>
      </c>
      <c r="C35" s="431"/>
      <c r="D35" s="431"/>
      <c r="E35" s="432" t="s">
        <v>344</v>
      </c>
      <c r="F35" s="432"/>
      <c r="G35" s="432"/>
      <c r="H35" s="432"/>
      <c r="I35" s="432"/>
    </row>
    <row r="36" spans="1:9" ht="69.75" customHeight="1" x14ac:dyDescent="0.25">
      <c r="A36" s="350" t="s">
        <v>8</v>
      </c>
      <c r="B36" s="431" t="s">
        <v>43</v>
      </c>
      <c r="C36" s="431"/>
      <c r="D36" s="431"/>
      <c r="E36" s="432" t="s">
        <v>345</v>
      </c>
      <c r="F36" s="432"/>
      <c r="G36" s="432"/>
      <c r="H36" s="432"/>
      <c r="I36" s="432"/>
    </row>
    <row r="37" spans="1:9" ht="42.75" customHeight="1" x14ac:dyDescent="0.25">
      <c r="A37" s="350" t="s">
        <v>9</v>
      </c>
      <c r="B37" s="431" t="s">
        <v>316</v>
      </c>
      <c r="C37" s="431"/>
      <c r="D37" s="431"/>
      <c r="E37" s="432" t="s">
        <v>346</v>
      </c>
      <c r="F37" s="432"/>
      <c r="G37" s="432"/>
      <c r="H37" s="432"/>
      <c r="I37" s="432"/>
    </row>
    <row r="38" spans="1:9" ht="15.75" x14ac:dyDescent="0.25">
      <c r="A38" s="351"/>
      <c r="B38" s="347"/>
      <c r="C38" s="347"/>
      <c r="D38" s="347"/>
      <c r="E38" s="347"/>
      <c r="F38" s="347"/>
      <c r="G38" s="347"/>
      <c r="H38" s="348"/>
    </row>
    <row r="39" spans="1:9" ht="15.75" x14ac:dyDescent="0.25">
      <c r="A39" s="351"/>
      <c r="B39" s="347"/>
      <c r="C39" s="347"/>
      <c r="D39" s="347"/>
      <c r="E39" s="347"/>
      <c r="F39" s="347"/>
      <c r="G39" s="347"/>
      <c r="H39" s="348"/>
    </row>
    <row r="40" spans="1:9" ht="15.75" x14ac:dyDescent="0.25">
      <c r="A40" s="347"/>
      <c r="B40" s="347"/>
      <c r="C40" s="347"/>
      <c r="D40" s="347"/>
      <c r="E40" s="347"/>
      <c r="F40" s="347"/>
      <c r="G40" s="347"/>
      <c r="H40" s="348"/>
    </row>
    <row r="41" spans="1:9" ht="15.75" x14ac:dyDescent="0.25">
      <c r="A41" s="347"/>
      <c r="B41" s="347"/>
      <c r="C41" s="347"/>
      <c r="D41" s="347"/>
      <c r="E41" s="347"/>
      <c r="F41" s="347"/>
      <c r="G41" s="347"/>
      <c r="H41" s="348"/>
    </row>
    <row r="42" spans="1:9" ht="15.75" x14ac:dyDescent="0.25">
      <c r="A42" s="347"/>
      <c r="B42" s="347"/>
      <c r="C42" s="347"/>
      <c r="D42" s="347"/>
      <c r="E42" s="347"/>
      <c r="F42" s="347"/>
      <c r="G42" s="347"/>
      <c r="H42" s="347"/>
    </row>
    <row r="43" spans="1:9" ht="15.75" x14ac:dyDescent="0.25">
      <c r="A43" s="347"/>
      <c r="B43" s="347"/>
      <c r="C43" s="347"/>
      <c r="D43" s="347"/>
      <c r="E43" s="347"/>
      <c r="F43" s="347"/>
      <c r="G43" s="347"/>
      <c r="H43" s="347"/>
    </row>
    <row r="44" spans="1:9" ht="18.75" x14ac:dyDescent="0.3">
      <c r="B44" s="352"/>
      <c r="C44" s="352"/>
    </row>
    <row r="45" spans="1:9" ht="18.75" x14ac:dyDescent="0.3">
      <c r="B45" s="352"/>
      <c r="C45" s="352"/>
    </row>
    <row r="46" spans="1:9" ht="18.75" x14ac:dyDescent="0.3">
      <c r="B46" s="352"/>
      <c r="C46" s="352"/>
    </row>
    <row r="47" spans="1:9" ht="18.75" x14ac:dyDescent="0.3">
      <c r="B47" s="352"/>
      <c r="C47" s="352"/>
    </row>
    <row r="48" spans="1:9" ht="18.75" x14ac:dyDescent="0.3">
      <c r="B48" s="352"/>
      <c r="C48" s="352"/>
    </row>
    <row r="49" spans="2:3" ht="18.75" x14ac:dyDescent="0.3">
      <c r="B49" s="352"/>
      <c r="C49" s="352"/>
    </row>
    <row r="50" spans="2:3" ht="18.75" x14ac:dyDescent="0.3">
      <c r="B50" s="352"/>
      <c r="C50" s="352"/>
    </row>
  </sheetData>
  <mergeCells count="56">
    <mergeCell ref="A8:A9"/>
    <mergeCell ref="A1:I1"/>
    <mergeCell ref="A4:B5"/>
    <mergeCell ref="C4:C5"/>
    <mergeCell ref="D4:D5"/>
    <mergeCell ref="E4:G4"/>
    <mergeCell ref="H4:H5"/>
    <mergeCell ref="I4:I5"/>
    <mergeCell ref="A6:B6"/>
    <mergeCell ref="A7:B7"/>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B37:D37"/>
    <mergeCell ref="E37:I37"/>
    <mergeCell ref="B33:D33"/>
    <mergeCell ref="E33:I33"/>
    <mergeCell ref="B34:D34"/>
    <mergeCell ref="E34:I34"/>
    <mergeCell ref="B35:D35"/>
    <mergeCell ref="E35:I35"/>
    <mergeCell ref="A28:D28"/>
    <mergeCell ref="B31:D31"/>
    <mergeCell ref="E31:I31"/>
    <mergeCell ref="B32:D32"/>
    <mergeCell ref="B36:D36"/>
    <mergeCell ref="E36:I36"/>
    <mergeCell ref="E32:I32"/>
    <mergeCell ref="F28:I28"/>
  </mergeCells>
  <pageMargins left="0.70866141732283472" right="0.31496062992125984" top="0.74803149606299213" bottom="0.74803149606299213" header="0.31496062992125984" footer="0.31496062992125984"/>
  <pageSetup paperSize="9" scale="54" orientation="portrait" r:id="rId1"/>
  <headerFooter>
    <oddFooter xml:space="preserve">&amp;R&amp;12Zpracoval odbor finanční, stav k 1. 11. 2019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5"/>
  <sheetViews>
    <sheetView topLeftCell="A40" zoomScale="55" zoomScaleNormal="55" zoomScaleSheetLayoutView="42" zoomScalePageLayoutView="70" workbookViewId="0">
      <selection activeCell="P44" sqref="P44"/>
    </sheetView>
  </sheetViews>
  <sheetFormatPr defaultRowHeight="15" x14ac:dyDescent="0.25"/>
  <cols>
    <col min="1" max="1" width="4.7109375" customWidth="1"/>
    <col min="2" max="2" width="13.85546875" customWidth="1"/>
    <col min="3" max="3" width="23.28515625" customWidth="1"/>
    <col min="4" max="4" width="17.140625" customWidth="1"/>
    <col min="5" max="5" width="11.42578125" customWidth="1"/>
    <col min="6" max="6" width="8.42578125" customWidth="1"/>
    <col min="7" max="7" width="18.28515625" customWidth="1"/>
    <col min="8" max="8" width="13.85546875" customWidth="1"/>
    <col min="9" max="9" width="13.7109375" customWidth="1"/>
    <col min="10" max="10" width="15.28515625" customWidth="1"/>
    <col min="11" max="11" width="40.7109375" customWidth="1"/>
    <col min="12" max="12" width="20.28515625" customWidth="1"/>
    <col min="13" max="13" width="17.42578125" customWidth="1"/>
    <col min="14" max="14" width="16.5703125" customWidth="1"/>
    <col min="15" max="15" width="15.7109375" customWidth="1"/>
    <col min="16" max="16" width="14.28515625" customWidth="1"/>
    <col min="17" max="17" width="13.140625" customWidth="1"/>
    <col min="18" max="18" width="58.7109375" customWidth="1"/>
    <col min="20" max="20" width="18.140625" customWidth="1"/>
  </cols>
  <sheetData>
    <row r="1" spans="1:18" ht="33" customHeight="1" x14ac:dyDescent="0.35">
      <c r="A1" s="375" t="s">
        <v>355</v>
      </c>
      <c r="C1" s="95"/>
      <c r="D1" s="95"/>
      <c r="E1" s="95"/>
      <c r="F1" s="95"/>
      <c r="G1" s="95"/>
      <c r="H1" s="95"/>
      <c r="I1" s="95"/>
      <c r="J1" s="95"/>
      <c r="K1" s="95"/>
      <c r="L1" s="95"/>
      <c r="M1" s="95"/>
      <c r="N1" s="95"/>
      <c r="O1" s="95"/>
      <c r="P1" s="95"/>
      <c r="Q1" s="95"/>
      <c r="R1" s="10"/>
    </row>
    <row r="2" spans="1:18" ht="10.15" customHeight="1" x14ac:dyDescent="0.35">
      <c r="A2" s="375"/>
      <c r="C2" s="95"/>
      <c r="D2" s="95"/>
      <c r="E2" s="95"/>
      <c r="F2" s="95"/>
      <c r="G2" s="95"/>
      <c r="H2" s="95"/>
      <c r="I2" s="95"/>
      <c r="J2" s="95"/>
      <c r="K2" s="95"/>
      <c r="L2" s="95"/>
      <c r="M2" s="95"/>
      <c r="N2" s="95"/>
      <c r="O2" s="95"/>
      <c r="P2" s="95"/>
      <c r="Q2" s="95"/>
      <c r="R2" s="10"/>
    </row>
    <row r="3" spans="1:18" ht="38.25" customHeight="1" x14ac:dyDescent="0.25">
      <c r="A3" s="517" t="s">
        <v>34</v>
      </c>
      <c r="B3" s="510" t="s">
        <v>35</v>
      </c>
      <c r="C3" s="510" t="s">
        <v>29</v>
      </c>
      <c r="D3" s="511" t="s">
        <v>36</v>
      </c>
      <c r="E3" s="510" t="s">
        <v>37</v>
      </c>
      <c r="F3" s="519" t="s">
        <v>194</v>
      </c>
      <c r="G3" s="510" t="s">
        <v>10</v>
      </c>
      <c r="H3" s="511" t="s">
        <v>39</v>
      </c>
      <c r="I3" s="510" t="s">
        <v>40</v>
      </c>
      <c r="J3" s="510" t="s">
        <v>11</v>
      </c>
      <c r="K3" s="513" t="s">
        <v>17</v>
      </c>
      <c r="L3" s="515" t="s">
        <v>41</v>
      </c>
      <c r="M3" s="536" t="s">
        <v>42</v>
      </c>
      <c r="N3" s="537"/>
      <c r="O3" s="538"/>
      <c r="P3" s="516" t="s">
        <v>43</v>
      </c>
      <c r="Q3" s="540" t="s">
        <v>195</v>
      </c>
      <c r="R3" s="499" t="s">
        <v>44</v>
      </c>
    </row>
    <row r="4" spans="1:18" ht="90" x14ac:dyDescent="0.25">
      <c r="A4" s="518"/>
      <c r="B4" s="511"/>
      <c r="C4" s="511"/>
      <c r="D4" s="512"/>
      <c r="E4" s="511"/>
      <c r="F4" s="520"/>
      <c r="G4" s="511"/>
      <c r="H4" s="512"/>
      <c r="I4" s="511"/>
      <c r="J4" s="511"/>
      <c r="K4" s="514"/>
      <c r="L4" s="516"/>
      <c r="M4" s="124" t="s">
        <v>45</v>
      </c>
      <c r="N4" s="125" t="s">
        <v>196</v>
      </c>
      <c r="O4" s="126" t="s">
        <v>197</v>
      </c>
      <c r="P4" s="539"/>
      <c r="Q4" s="541"/>
      <c r="R4" s="500"/>
    </row>
    <row r="5" spans="1:18" ht="26.25" customHeight="1" thickBot="1" x14ac:dyDescent="0.3">
      <c r="A5" s="127" t="s">
        <v>47</v>
      </c>
      <c r="B5" s="127" t="s">
        <v>48</v>
      </c>
      <c r="C5" s="127" t="s">
        <v>49</v>
      </c>
      <c r="D5" s="127" t="s">
        <v>50</v>
      </c>
      <c r="E5" s="127" t="s">
        <v>51</v>
      </c>
      <c r="F5" s="128" t="s">
        <v>52</v>
      </c>
      <c r="G5" s="127" t="s">
        <v>53</v>
      </c>
      <c r="H5" s="127" t="s">
        <v>54</v>
      </c>
      <c r="I5" s="127" t="s">
        <v>55</v>
      </c>
      <c r="J5" s="127" t="s">
        <v>56</v>
      </c>
      <c r="K5" s="129" t="s">
        <v>57</v>
      </c>
      <c r="L5" s="130" t="s">
        <v>58</v>
      </c>
      <c r="M5" s="130" t="s">
        <v>59</v>
      </c>
      <c r="N5" s="131" t="s">
        <v>60</v>
      </c>
      <c r="O5" s="129" t="s">
        <v>61</v>
      </c>
      <c r="P5" s="130" t="s">
        <v>62</v>
      </c>
      <c r="Q5" s="130" t="s">
        <v>199</v>
      </c>
      <c r="R5" s="132" t="s">
        <v>200</v>
      </c>
    </row>
    <row r="6" spans="1:18" ht="135" x14ac:dyDescent="0.25">
      <c r="A6" s="501">
        <v>2</v>
      </c>
      <c r="B6" s="504" t="s">
        <v>159</v>
      </c>
      <c r="C6" s="504" t="s">
        <v>160</v>
      </c>
      <c r="D6" s="504" t="s">
        <v>63</v>
      </c>
      <c r="E6" s="508" t="s">
        <v>175</v>
      </c>
      <c r="F6" s="504" t="s">
        <v>180</v>
      </c>
      <c r="G6" s="523">
        <v>98003445.049999997</v>
      </c>
      <c r="H6" s="526" t="s">
        <v>201</v>
      </c>
      <c r="I6" s="504" t="s">
        <v>65</v>
      </c>
      <c r="J6" s="133" t="s">
        <v>66</v>
      </c>
      <c r="K6" s="529" t="s">
        <v>202</v>
      </c>
      <c r="L6" s="134">
        <v>5731781</v>
      </c>
      <c r="M6" s="134">
        <f t="shared" ref="M6:M28" si="0">N6+O6</f>
        <v>1464072</v>
      </c>
      <c r="N6" s="135">
        <v>1464072</v>
      </c>
      <c r="O6" s="136">
        <v>0</v>
      </c>
      <c r="P6" s="137">
        <f t="shared" ref="P6:P26" si="1">M6/L6</f>
        <v>0.25543055465657183</v>
      </c>
      <c r="Q6" s="532">
        <f>(M6+M7+M8+M9+M10)/G6</f>
        <v>1.5624328300079489E-2</v>
      </c>
      <c r="R6" s="105" t="s">
        <v>357</v>
      </c>
    </row>
    <row r="7" spans="1:18" ht="45" customHeight="1" x14ac:dyDescent="0.25">
      <c r="A7" s="502"/>
      <c r="B7" s="505"/>
      <c r="C7" s="505"/>
      <c r="D7" s="507"/>
      <c r="E7" s="509"/>
      <c r="F7" s="521"/>
      <c r="G7" s="524"/>
      <c r="H7" s="527"/>
      <c r="I7" s="505"/>
      <c r="J7" s="133" t="s">
        <v>161</v>
      </c>
      <c r="K7" s="530"/>
      <c r="L7" s="134">
        <v>1464072</v>
      </c>
      <c r="M7" s="134">
        <f t="shared" si="0"/>
        <v>0</v>
      </c>
      <c r="N7" s="135">
        <v>0</v>
      </c>
      <c r="O7" s="136">
        <v>0</v>
      </c>
      <c r="P7" s="137">
        <f t="shared" si="1"/>
        <v>0</v>
      </c>
      <c r="Q7" s="533"/>
      <c r="R7" s="105" t="s">
        <v>203</v>
      </c>
    </row>
    <row r="8" spans="1:18" ht="105" x14ac:dyDescent="0.25">
      <c r="A8" s="502"/>
      <c r="B8" s="505"/>
      <c r="C8" s="505"/>
      <c r="D8" s="507"/>
      <c r="E8" s="509"/>
      <c r="F8" s="521"/>
      <c r="G8" s="524"/>
      <c r="H8" s="527"/>
      <c r="I8" s="505"/>
      <c r="J8" s="133" t="s">
        <v>204</v>
      </c>
      <c r="K8" s="531"/>
      <c r="L8" s="134">
        <v>26492</v>
      </c>
      <c r="M8" s="134">
        <f t="shared" si="0"/>
        <v>26492</v>
      </c>
      <c r="N8" s="135">
        <v>26492</v>
      </c>
      <c r="O8" s="136">
        <v>0</v>
      </c>
      <c r="P8" s="137">
        <f t="shared" si="1"/>
        <v>1</v>
      </c>
      <c r="Q8" s="533"/>
      <c r="R8" s="105" t="s">
        <v>358</v>
      </c>
    </row>
    <row r="9" spans="1:18" ht="210" x14ac:dyDescent="0.25">
      <c r="A9" s="502"/>
      <c r="B9" s="505"/>
      <c r="C9" s="505"/>
      <c r="D9" s="507"/>
      <c r="E9" s="509"/>
      <c r="F9" s="521"/>
      <c r="G9" s="524"/>
      <c r="H9" s="527"/>
      <c r="I9" s="505"/>
      <c r="J9" s="133" t="s">
        <v>66</v>
      </c>
      <c r="K9" s="529" t="s">
        <v>205</v>
      </c>
      <c r="L9" s="134">
        <v>81346508</v>
      </c>
      <c r="M9" s="134">
        <f t="shared" si="0"/>
        <v>40674</v>
      </c>
      <c r="N9" s="135">
        <v>40674</v>
      </c>
      <c r="O9" s="136">
        <v>0</v>
      </c>
      <c r="P9" s="137">
        <f t="shared" si="1"/>
        <v>5.0000917064565325E-4</v>
      </c>
      <c r="Q9" s="533"/>
      <c r="R9" s="3" t="s">
        <v>359</v>
      </c>
    </row>
    <row r="10" spans="1:18" ht="105" x14ac:dyDescent="0.25">
      <c r="A10" s="503"/>
      <c r="B10" s="506"/>
      <c r="C10" s="506"/>
      <c r="D10" s="506"/>
      <c r="E10" s="506"/>
      <c r="F10" s="522"/>
      <c r="G10" s="525"/>
      <c r="H10" s="528"/>
      <c r="I10" s="506"/>
      <c r="J10" s="133" t="s">
        <v>162</v>
      </c>
      <c r="K10" s="535"/>
      <c r="L10" s="134">
        <v>40674</v>
      </c>
      <c r="M10" s="134">
        <v>0</v>
      </c>
      <c r="N10" s="135">
        <v>0</v>
      </c>
      <c r="O10" s="136">
        <v>0</v>
      </c>
      <c r="P10" s="137">
        <f t="shared" si="1"/>
        <v>0</v>
      </c>
      <c r="Q10" s="534"/>
      <c r="R10" s="3" t="s">
        <v>206</v>
      </c>
    </row>
    <row r="11" spans="1:18" s="143" customFormat="1" ht="135" x14ac:dyDescent="0.25">
      <c r="A11" s="138">
        <v>6</v>
      </c>
      <c r="B11" s="114" t="s">
        <v>159</v>
      </c>
      <c r="C11" s="114" t="s">
        <v>164</v>
      </c>
      <c r="D11" s="111" t="s">
        <v>63</v>
      </c>
      <c r="E11" s="114" t="s">
        <v>176</v>
      </c>
      <c r="F11" s="114" t="s">
        <v>181</v>
      </c>
      <c r="G11" s="113">
        <v>67542348.040000007</v>
      </c>
      <c r="H11" s="138" t="s">
        <v>207</v>
      </c>
      <c r="I11" s="119" t="s">
        <v>208</v>
      </c>
      <c r="J11" s="133" t="s">
        <v>66</v>
      </c>
      <c r="K11" s="139" t="s">
        <v>209</v>
      </c>
      <c r="L11" s="134">
        <v>5787124.75</v>
      </c>
      <c r="M11" s="134">
        <f t="shared" ref="M11:M13" si="2">N11+O11</f>
        <v>5759375</v>
      </c>
      <c r="N11" s="140">
        <v>5759375</v>
      </c>
      <c r="O11" s="136">
        <v>0</v>
      </c>
      <c r="P11" s="137">
        <f t="shared" si="1"/>
        <v>0.99520491587813098</v>
      </c>
      <c r="Q11" s="141">
        <f>M11/G11</f>
        <v>8.5270577158335928E-2</v>
      </c>
      <c r="R11" s="142" t="s">
        <v>210</v>
      </c>
    </row>
    <row r="12" spans="1:18" s="143" customFormat="1" ht="120" x14ac:dyDescent="0.25">
      <c r="A12" s="138">
        <v>7</v>
      </c>
      <c r="B12" s="114" t="s">
        <v>159</v>
      </c>
      <c r="C12" s="114" t="s">
        <v>165</v>
      </c>
      <c r="D12" s="111" t="s">
        <v>63</v>
      </c>
      <c r="E12" s="114" t="s">
        <v>177</v>
      </c>
      <c r="F12" s="114" t="s">
        <v>181</v>
      </c>
      <c r="G12" s="113">
        <v>109809294.19</v>
      </c>
      <c r="H12" s="138" t="s">
        <v>207</v>
      </c>
      <c r="I12" s="119" t="s">
        <v>208</v>
      </c>
      <c r="J12" s="133" t="s">
        <v>66</v>
      </c>
      <c r="K12" s="139" t="s">
        <v>209</v>
      </c>
      <c r="L12" s="134">
        <v>4715937.32</v>
      </c>
      <c r="M12" s="134">
        <f t="shared" si="2"/>
        <v>4711313</v>
      </c>
      <c r="N12" s="140">
        <v>4711313</v>
      </c>
      <c r="O12" s="136">
        <v>0</v>
      </c>
      <c r="P12" s="137">
        <f t="shared" si="1"/>
        <v>0.9990194271708428</v>
      </c>
      <c r="Q12" s="141">
        <f>M12/G12</f>
        <v>4.2904501251489195E-2</v>
      </c>
      <c r="R12" s="142" t="s">
        <v>211</v>
      </c>
    </row>
    <row r="13" spans="1:18" ht="60" x14ac:dyDescent="0.25">
      <c r="A13" s="544">
        <v>8</v>
      </c>
      <c r="B13" s="553" t="s">
        <v>159</v>
      </c>
      <c r="C13" s="553" t="s">
        <v>166</v>
      </c>
      <c r="D13" s="553" t="s">
        <v>212</v>
      </c>
      <c r="E13" s="553" t="s">
        <v>190</v>
      </c>
      <c r="F13" s="553" t="s">
        <v>213</v>
      </c>
      <c r="G13" s="542">
        <v>5213341.5599999996</v>
      </c>
      <c r="H13" s="544" t="s">
        <v>214</v>
      </c>
      <c r="I13" s="544" t="s">
        <v>251</v>
      </c>
      <c r="J13" s="133" t="s">
        <v>163</v>
      </c>
      <c r="K13" s="545" t="s">
        <v>215</v>
      </c>
      <c r="L13" s="144">
        <v>3263660</v>
      </c>
      <c r="M13" s="144">
        <f t="shared" si="2"/>
        <v>979098</v>
      </c>
      <c r="N13" s="46">
        <v>979098</v>
      </c>
      <c r="O13" s="145">
        <v>0</v>
      </c>
      <c r="P13" s="146">
        <f t="shared" si="1"/>
        <v>0.3</v>
      </c>
      <c r="Q13" s="547">
        <f>(M13+M14)/G13</f>
        <v>0.3756124507598923</v>
      </c>
      <c r="R13" s="551" t="s">
        <v>216</v>
      </c>
    </row>
    <row r="14" spans="1:18" ht="30" x14ac:dyDescent="0.25">
      <c r="A14" s="503"/>
      <c r="B14" s="506"/>
      <c r="C14" s="506"/>
      <c r="D14" s="506"/>
      <c r="E14" s="506"/>
      <c r="F14" s="506"/>
      <c r="G14" s="543"/>
      <c r="H14" s="503"/>
      <c r="I14" s="503"/>
      <c r="J14" s="118" t="s">
        <v>217</v>
      </c>
      <c r="K14" s="546"/>
      <c r="L14" s="147">
        <v>979098</v>
      </c>
      <c r="M14" s="148">
        <f t="shared" si="0"/>
        <v>979098</v>
      </c>
      <c r="N14" s="149">
        <v>979098</v>
      </c>
      <c r="O14" s="150">
        <v>0</v>
      </c>
      <c r="P14" s="151">
        <f>M14/L14</f>
        <v>1</v>
      </c>
      <c r="Q14" s="548"/>
      <c r="R14" s="552"/>
    </row>
    <row r="15" spans="1:18" ht="345" x14ac:dyDescent="0.25">
      <c r="A15" s="501">
        <v>9</v>
      </c>
      <c r="B15" s="504" t="s">
        <v>159</v>
      </c>
      <c r="C15" s="504" t="s">
        <v>167</v>
      </c>
      <c r="D15" s="504" t="s">
        <v>212</v>
      </c>
      <c r="E15" s="504" t="s">
        <v>191</v>
      </c>
      <c r="F15" s="504" t="s">
        <v>179</v>
      </c>
      <c r="G15" s="554">
        <v>7683717.46</v>
      </c>
      <c r="H15" s="501" t="s">
        <v>214</v>
      </c>
      <c r="I15" s="501" t="s">
        <v>218</v>
      </c>
      <c r="J15" s="152" t="s">
        <v>163</v>
      </c>
      <c r="K15" s="153" t="s">
        <v>219</v>
      </c>
      <c r="L15" s="154">
        <v>4033239.72</v>
      </c>
      <c r="M15" s="154">
        <v>201662</v>
      </c>
      <c r="N15" s="155">
        <v>201662</v>
      </c>
      <c r="O15" s="156">
        <v>0</v>
      </c>
      <c r="P15" s="157">
        <f t="shared" si="1"/>
        <v>5.0000003471154943E-2</v>
      </c>
      <c r="Q15" s="556">
        <f>(M15+M16)/G15</f>
        <v>5.2490737992336327E-2</v>
      </c>
      <c r="R15" s="104" t="s">
        <v>220</v>
      </c>
    </row>
    <row r="16" spans="1:18" ht="45" x14ac:dyDescent="0.25">
      <c r="A16" s="549"/>
      <c r="B16" s="550"/>
      <c r="C16" s="550"/>
      <c r="D16" s="550"/>
      <c r="E16" s="550"/>
      <c r="F16" s="550"/>
      <c r="G16" s="555"/>
      <c r="H16" s="549"/>
      <c r="I16" s="549"/>
      <c r="J16" s="133" t="s">
        <v>221</v>
      </c>
      <c r="K16" s="158" t="s">
        <v>222</v>
      </c>
      <c r="L16" s="134">
        <v>201662</v>
      </c>
      <c r="M16" s="134">
        <v>201662</v>
      </c>
      <c r="N16" s="135">
        <v>201662</v>
      </c>
      <c r="O16" s="136">
        <v>0</v>
      </c>
      <c r="P16" s="137">
        <v>0</v>
      </c>
      <c r="Q16" s="557"/>
      <c r="R16" s="104" t="s">
        <v>223</v>
      </c>
    </row>
    <row r="17" spans="1:23" ht="315" x14ac:dyDescent="0.25">
      <c r="A17" s="501">
        <v>10</v>
      </c>
      <c r="B17" s="504" t="s">
        <v>159</v>
      </c>
      <c r="C17" s="504" t="s">
        <v>168</v>
      </c>
      <c r="D17" s="504" t="s">
        <v>224</v>
      </c>
      <c r="E17" s="504" t="s">
        <v>192</v>
      </c>
      <c r="F17" s="504" t="s">
        <v>178</v>
      </c>
      <c r="G17" s="523">
        <v>13179425.42</v>
      </c>
      <c r="H17" s="526" t="s">
        <v>207</v>
      </c>
      <c r="I17" s="501" t="s">
        <v>225</v>
      </c>
      <c r="J17" s="159" t="s">
        <v>163</v>
      </c>
      <c r="K17" s="560" t="s">
        <v>169</v>
      </c>
      <c r="L17" s="154">
        <v>101336.35</v>
      </c>
      <c r="M17" s="154">
        <f t="shared" si="0"/>
        <v>20269</v>
      </c>
      <c r="N17" s="155">
        <v>20269</v>
      </c>
      <c r="O17" s="156">
        <v>0</v>
      </c>
      <c r="P17" s="157">
        <f t="shared" si="1"/>
        <v>0.20001707186019627</v>
      </c>
      <c r="Q17" s="556">
        <f>(M17+M18)/G17</f>
        <v>3.0758548804777864E-3</v>
      </c>
      <c r="R17" s="104" t="s">
        <v>226</v>
      </c>
    </row>
    <row r="18" spans="1:23" ht="90" x14ac:dyDescent="0.25">
      <c r="A18" s="549"/>
      <c r="B18" s="550"/>
      <c r="C18" s="550"/>
      <c r="D18" s="550"/>
      <c r="E18" s="550"/>
      <c r="F18" s="550"/>
      <c r="G18" s="558"/>
      <c r="H18" s="559"/>
      <c r="I18" s="549"/>
      <c r="J18" s="159" t="s">
        <v>217</v>
      </c>
      <c r="K18" s="561"/>
      <c r="L18" s="154">
        <v>20269</v>
      </c>
      <c r="M18" s="160">
        <v>20269</v>
      </c>
      <c r="N18" s="155">
        <v>20269</v>
      </c>
      <c r="O18" s="156">
        <v>0</v>
      </c>
      <c r="P18" s="157">
        <f t="shared" si="1"/>
        <v>1</v>
      </c>
      <c r="Q18" s="562"/>
      <c r="R18" s="104" t="s">
        <v>227</v>
      </c>
    </row>
    <row r="19" spans="1:23" x14ac:dyDescent="0.25">
      <c r="A19" s="501">
        <v>11</v>
      </c>
      <c r="B19" s="504" t="s">
        <v>159</v>
      </c>
      <c r="C19" s="504" t="s">
        <v>228</v>
      </c>
      <c r="D19" s="504" t="s">
        <v>224</v>
      </c>
      <c r="E19" s="504" t="s">
        <v>193</v>
      </c>
      <c r="F19" s="504" t="s">
        <v>178</v>
      </c>
      <c r="G19" s="554">
        <v>11568526.630000001</v>
      </c>
      <c r="H19" s="501" t="s">
        <v>207</v>
      </c>
      <c r="I19" s="501" t="s">
        <v>225</v>
      </c>
      <c r="J19" s="584" t="s">
        <v>163</v>
      </c>
      <c r="K19" s="560" t="s">
        <v>229</v>
      </c>
      <c r="L19" s="577">
        <v>2675450.1</v>
      </c>
      <c r="M19" s="577">
        <f t="shared" si="0"/>
        <v>2318724</v>
      </c>
      <c r="N19" s="579">
        <v>2318724</v>
      </c>
      <c r="O19" s="581">
        <v>0</v>
      </c>
      <c r="P19" s="556">
        <f t="shared" si="1"/>
        <v>0.86666688345261977</v>
      </c>
      <c r="Q19" s="556">
        <f>(M19+M21)/G19</f>
        <v>0.40086764272763747</v>
      </c>
      <c r="R19" s="563" t="s">
        <v>230</v>
      </c>
    </row>
    <row r="20" spans="1:23" x14ac:dyDescent="0.25">
      <c r="A20" s="502"/>
      <c r="B20" s="505"/>
      <c r="C20" s="505"/>
      <c r="D20" s="505"/>
      <c r="E20" s="505"/>
      <c r="F20" s="505"/>
      <c r="G20" s="583"/>
      <c r="H20" s="502"/>
      <c r="I20" s="502"/>
      <c r="J20" s="585"/>
      <c r="K20" s="586"/>
      <c r="L20" s="578"/>
      <c r="M20" s="578"/>
      <c r="N20" s="580"/>
      <c r="O20" s="582"/>
      <c r="P20" s="557"/>
      <c r="Q20" s="562"/>
      <c r="R20" s="564"/>
    </row>
    <row r="21" spans="1:23" ht="105" x14ac:dyDescent="0.25">
      <c r="A21" s="549"/>
      <c r="B21" s="550"/>
      <c r="C21" s="550"/>
      <c r="D21" s="550"/>
      <c r="E21" s="550"/>
      <c r="F21" s="550"/>
      <c r="G21" s="555"/>
      <c r="H21" s="549"/>
      <c r="I21" s="549"/>
      <c r="J21" s="159" t="s">
        <v>217</v>
      </c>
      <c r="K21" s="561"/>
      <c r="L21" s="154">
        <v>2318724</v>
      </c>
      <c r="M21" s="154">
        <f t="shared" si="0"/>
        <v>2318724</v>
      </c>
      <c r="N21" s="155">
        <v>2318724</v>
      </c>
      <c r="O21" s="156">
        <v>0</v>
      </c>
      <c r="P21" s="157">
        <f t="shared" si="1"/>
        <v>1</v>
      </c>
      <c r="Q21" s="557"/>
      <c r="R21" s="104" t="s">
        <v>231</v>
      </c>
    </row>
    <row r="22" spans="1:23" ht="240" x14ac:dyDescent="0.25">
      <c r="A22" s="501">
        <v>12</v>
      </c>
      <c r="B22" s="504" t="s">
        <v>159</v>
      </c>
      <c r="C22" s="504" t="s">
        <v>232</v>
      </c>
      <c r="D22" s="504" t="s">
        <v>233</v>
      </c>
      <c r="E22" s="565" t="s">
        <v>189</v>
      </c>
      <c r="F22" s="504" t="s">
        <v>182</v>
      </c>
      <c r="G22" s="568">
        <v>87687163</v>
      </c>
      <c r="H22" s="571" t="s">
        <v>207</v>
      </c>
      <c r="I22" s="574" t="s">
        <v>234</v>
      </c>
      <c r="J22" s="114" t="s">
        <v>235</v>
      </c>
      <c r="K22" s="587" t="s">
        <v>236</v>
      </c>
      <c r="L22" s="589">
        <v>62041955.82</v>
      </c>
      <c r="M22" s="154">
        <f t="shared" si="0"/>
        <v>62039804.600000001</v>
      </c>
      <c r="N22" s="161">
        <v>62039804.600000001</v>
      </c>
      <c r="O22" s="156">
        <v>0</v>
      </c>
      <c r="P22" s="556">
        <f>(M22+M23)/L22</f>
        <v>1</v>
      </c>
      <c r="Q22" s="562">
        <f>(N22+N23+M24)/G22</f>
        <v>0.83682343948110172</v>
      </c>
      <c r="R22" s="104" t="s">
        <v>237</v>
      </c>
      <c r="T22" s="23"/>
    </row>
    <row r="23" spans="1:23" ht="60" x14ac:dyDescent="0.25">
      <c r="A23" s="502"/>
      <c r="B23" s="505"/>
      <c r="C23" s="505"/>
      <c r="D23" s="505"/>
      <c r="E23" s="566"/>
      <c r="F23" s="505"/>
      <c r="G23" s="569"/>
      <c r="H23" s="572"/>
      <c r="I23" s="575"/>
      <c r="J23" s="116" t="s">
        <v>238</v>
      </c>
      <c r="K23" s="588"/>
      <c r="L23" s="590"/>
      <c r="M23" s="154">
        <f t="shared" si="0"/>
        <v>2151.2199999999998</v>
      </c>
      <c r="N23" s="155">
        <v>2151.2199999999998</v>
      </c>
      <c r="O23" s="156">
        <v>0</v>
      </c>
      <c r="P23" s="557"/>
      <c r="Q23" s="562"/>
      <c r="R23" s="162" t="s">
        <v>239</v>
      </c>
    </row>
    <row r="24" spans="1:23" ht="45" x14ac:dyDescent="0.25">
      <c r="A24" s="549"/>
      <c r="B24" s="550"/>
      <c r="C24" s="550"/>
      <c r="D24" s="550"/>
      <c r="E24" s="567"/>
      <c r="F24" s="550"/>
      <c r="G24" s="570"/>
      <c r="H24" s="573"/>
      <c r="I24" s="576"/>
      <c r="J24" s="163" t="s">
        <v>240</v>
      </c>
      <c r="K24" s="158" t="s">
        <v>241</v>
      </c>
      <c r="L24" s="154">
        <v>11336717.52</v>
      </c>
      <c r="M24" s="154">
        <f t="shared" si="0"/>
        <v>11336717.52</v>
      </c>
      <c r="N24" s="164">
        <v>0</v>
      </c>
      <c r="O24" s="136">
        <v>11336717.52</v>
      </c>
      <c r="P24" s="157">
        <f t="shared" si="1"/>
        <v>1</v>
      </c>
      <c r="Q24" s="562"/>
      <c r="R24" s="105" t="s">
        <v>242</v>
      </c>
    </row>
    <row r="25" spans="1:23" ht="135" x14ac:dyDescent="0.25">
      <c r="A25" s="379">
        <v>16</v>
      </c>
      <c r="B25" s="165" t="s">
        <v>159</v>
      </c>
      <c r="C25" s="165" t="s">
        <v>170</v>
      </c>
      <c r="D25" s="165" t="s">
        <v>243</v>
      </c>
      <c r="E25" s="166" t="s">
        <v>244</v>
      </c>
      <c r="F25" s="165" t="s">
        <v>245</v>
      </c>
      <c r="G25" s="122">
        <v>87252251.980000004</v>
      </c>
      <c r="H25" s="122" t="s">
        <v>207</v>
      </c>
      <c r="I25" s="2" t="s">
        <v>246</v>
      </c>
      <c r="J25" s="133" t="s">
        <v>247</v>
      </c>
      <c r="K25" s="158" t="s">
        <v>248</v>
      </c>
      <c r="L25" s="134">
        <v>269934.52</v>
      </c>
      <c r="M25" s="134">
        <f t="shared" si="0"/>
        <v>269934.52</v>
      </c>
      <c r="N25" s="167">
        <v>269934.52</v>
      </c>
      <c r="O25" s="136">
        <v>0</v>
      </c>
      <c r="P25" s="137">
        <f t="shared" si="1"/>
        <v>1</v>
      </c>
      <c r="Q25" s="168">
        <f>M25/G25</f>
        <v>3.0937255357245622E-3</v>
      </c>
      <c r="R25" s="105" t="s">
        <v>360</v>
      </c>
    </row>
    <row r="26" spans="1:23" ht="330" x14ac:dyDescent="0.25">
      <c r="A26" s="501">
        <v>19</v>
      </c>
      <c r="B26" s="504" t="s">
        <v>159</v>
      </c>
      <c r="C26" s="504" t="s">
        <v>171</v>
      </c>
      <c r="D26" s="504" t="s">
        <v>249</v>
      </c>
      <c r="E26" s="504" t="s">
        <v>183</v>
      </c>
      <c r="F26" s="504" t="s">
        <v>184</v>
      </c>
      <c r="G26" s="523">
        <v>144128467</v>
      </c>
      <c r="H26" s="526" t="s">
        <v>250</v>
      </c>
      <c r="I26" s="591" t="s">
        <v>251</v>
      </c>
      <c r="J26" s="169" t="s">
        <v>163</v>
      </c>
      <c r="K26" s="593" t="s">
        <v>252</v>
      </c>
      <c r="L26" s="170">
        <v>9222024</v>
      </c>
      <c r="M26" s="170">
        <f t="shared" si="0"/>
        <v>9222024</v>
      </c>
      <c r="N26" s="171">
        <v>9222024</v>
      </c>
      <c r="O26" s="172">
        <v>0</v>
      </c>
      <c r="P26" s="173">
        <f t="shared" si="1"/>
        <v>1</v>
      </c>
      <c r="Q26" s="556">
        <f>(M26+M27)/G26</f>
        <v>6.3984750493460807E-2</v>
      </c>
      <c r="R26" s="174" t="s">
        <v>253</v>
      </c>
    </row>
    <row r="27" spans="1:23" ht="90" x14ac:dyDescent="0.25">
      <c r="A27" s="549"/>
      <c r="B27" s="550"/>
      <c r="C27" s="550"/>
      <c r="D27" s="550"/>
      <c r="E27" s="550"/>
      <c r="F27" s="550"/>
      <c r="G27" s="558"/>
      <c r="H27" s="559"/>
      <c r="I27" s="592"/>
      <c r="J27" s="159" t="s">
        <v>254</v>
      </c>
      <c r="K27" s="594"/>
      <c r="L27" s="154">
        <v>0</v>
      </c>
      <c r="M27" s="154">
        <v>0</v>
      </c>
      <c r="N27" s="175">
        <v>0</v>
      </c>
      <c r="O27" s="156">
        <v>0</v>
      </c>
      <c r="P27" s="157">
        <v>0</v>
      </c>
      <c r="Q27" s="557"/>
      <c r="R27" s="104" t="s">
        <v>255</v>
      </c>
    </row>
    <row r="28" spans="1:23" ht="330" x14ac:dyDescent="0.25">
      <c r="A28" s="165">
        <v>26</v>
      </c>
      <c r="B28" s="165" t="s">
        <v>159</v>
      </c>
      <c r="C28" s="165" t="s">
        <v>185</v>
      </c>
      <c r="D28" s="165" t="s">
        <v>112</v>
      </c>
      <c r="E28" s="176" t="s">
        <v>186</v>
      </c>
      <c r="F28" s="177" t="s">
        <v>256</v>
      </c>
      <c r="G28" s="122">
        <v>32851203.190000001</v>
      </c>
      <c r="H28" s="122" t="s">
        <v>257</v>
      </c>
      <c r="I28" s="2" t="s">
        <v>258</v>
      </c>
      <c r="J28" s="178" t="s">
        <v>13</v>
      </c>
      <c r="K28" s="179" t="s">
        <v>259</v>
      </c>
      <c r="L28" s="123">
        <v>732271.43</v>
      </c>
      <c r="M28" s="154">
        <f t="shared" si="0"/>
        <v>732271.43</v>
      </c>
      <c r="N28" s="180">
        <v>732271.43</v>
      </c>
      <c r="O28" s="181">
        <v>0</v>
      </c>
      <c r="P28" s="182">
        <f t="shared" ref="P28:P46" si="3">M28/L28</f>
        <v>1</v>
      </c>
      <c r="Q28" s="157">
        <f>M28/G28</f>
        <v>2.2290551300809144E-2</v>
      </c>
      <c r="R28" s="183" t="s">
        <v>260</v>
      </c>
    </row>
    <row r="29" spans="1:23" ht="195" x14ac:dyDescent="0.25">
      <c r="A29" s="501">
        <v>27</v>
      </c>
      <c r="B29" s="504" t="s">
        <v>159</v>
      </c>
      <c r="C29" s="504" t="s">
        <v>172</v>
      </c>
      <c r="D29" s="504" t="s">
        <v>112</v>
      </c>
      <c r="E29" s="504" t="s">
        <v>173</v>
      </c>
      <c r="F29" s="504" t="s">
        <v>261</v>
      </c>
      <c r="G29" s="554">
        <v>37057739.189999998</v>
      </c>
      <c r="H29" s="501" t="s">
        <v>207</v>
      </c>
      <c r="I29" s="501" t="s">
        <v>251</v>
      </c>
      <c r="J29" s="159" t="s">
        <v>66</v>
      </c>
      <c r="K29" s="158" t="s">
        <v>262</v>
      </c>
      <c r="L29" s="134">
        <v>5932670.2699999996</v>
      </c>
      <c r="M29" s="134">
        <f>N29+O29</f>
        <v>5932671</v>
      </c>
      <c r="N29" s="161">
        <v>5932671</v>
      </c>
      <c r="O29" s="184">
        <v>0</v>
      </c>
      <c r="P29" s="173">
        <f t="shared" si="3"/>
        <v>1.0000001230474587</v>
      </c>
      <c r="Q29" s="556">
        <f>(M29+M30)/G29</f>
        <v>0.16009263192183421</v>
      </c>
      <c r="R29" s="105" t="s">
        <v>263</v>
      </c>
    </row>
    <row r="30" spans="1:23" ht="34.15" customHeight="1" x14ac:dyDescent="0.25">
      <c r="A30" s="549"/>
      <c r="B30" s="550"/>
      <c r="C30" s="550"/>
      <c r="D30" s="550"/>
      <c r="E30" s="550"/>
      <c r="F30" s="550"/>
      <c r="G30" s="555"/>
      <c r="H30" s="549"/>
      <c r="I30" s="549"/>
      <c r="J30" s="112" t="s">
        <v>264</v>
      </c>
      <c r="K30" s="185" t="s">
        <v>130</v>
      </c>
      <c r="L30" s="186">
        <v>0</v>
      </c>
      <c r="M30" s="160">
        <v>0</v>
      </c>
      <c r="N30" s="175">
        <v>0</v>
      </c>
      <c r="O30" s="175">
        <v>0</v>
      </c>
      <c r="P30" s="173">
        <v>0</v>
      </c>
      <c r="Q30" s="562"/>
      <c r="R30" s="105" t="s">
        <v>265</v>
      </c>
    </row>
    <row r="31" spans="1:23" ht="285" x14ac:dyDescent="0.25">
      <c r="A31" s="501">
        <v>28</v>
      </c>
      <c r="B31" s="504" t="s">
        <v>159</v>
      </c>
      <c r="C31" s="504" t="s">
        <v>174</v>
      </c>
      <c r="D31" s="504" t="s">
        <v>112</v>
      </c>
      <c r="E31" s="504" t="s">
        <v>187</v>
      </c>
      <c r="F31" s="504" t="s">
        <v>256</v>
      </c>
      <c r="G31" s="554">
        <v>135462141.78</v>
      </c>
      <c r="H31" s="501" t="s">
        <v>207</v>
      </c>
      <c r="I31" s="501" t="s">
        <v>251</v>
      </c>
      <c r="J31" s="584" t="s">
        <v>13</v>
      </c>
      <c r="K31" s="185" t="s">
        <v>266</v>
      </c>
      <c r="L31" s="134">
        <v>344617.16</v>
      </c>
      <c r="M31" s="154">
        <f>N31+O31</f>
        <v>344617.16</v>
      </c>
      <c r="N31" s="155">
        <v>344617.16</v>
      </c>
      <c r="O31" s="184">
        <v>0</v>
      </c>
      <c r="P31" s="173">
        <f t="shared" si="3"/>
        <v>1</v>
      </c>
      <c r="Q31" s="562">
        <f>(M31+M32+M33+M34+M35+M36)/G31</f>
        <v>0.1894192092553226</v>
      </c>
      <c r="R31" s="105" t="s">
        <v>267</v>
      </c>
    </row>
    <row r="32" spans="1:23" ht="409.5" x14ac:dyDescent="0.25">
      <c r="A32" s="502"/>
      <c r="B32" s="505"/>
      <c r="C32" s="505"/>
      <c r="D32" s="505"/>
      <c r="E32" s="505"/>
      <c r="F32" s="505"/>
      <c r="G32" s="583"/>
      <c r="H32" s="502"/>
      <c r="I32" s="502"/>
      <c r="J32" s="595"/>
      <c r="K32" s="187" t="s">
        <v>268</v>
      </c>
      <c r="L32" s="188">
        <v>1779352.04</v>
      </c>
      <c r="M32" s="154">
        <f>N32+O32</f>
        <v>1779352.04</v>
      </c>
      <c r="N32" s="189">
        <v>1779352.04</v>
      </c>
      <c r="O32" s="190">
        <v>0</v>
      </c>
      <c r="P32" s="182">
        <f t="shared" si="3"/>
        <v>1</v>
      </c>
      <c r="Q32" s="562"/>
      <c r="R32" s="191" t="s">
        <v>269</v>
      </c>
      <c r="U32" s="192"/>
      <c r="V32" s="29"/>
      <c r="W32" s="29"/>
    </row>
    <row r="33" spans="1:18" ht="270" x14ac:dyDescent="0.25">
      <c r="A33" s="502"/>
      <c r="B33" s="505"/>
      <c r="C33" s="505"/>
      <c r="D33" s="505"/>
      <c r="E33" s="505"/>
      <c r="F33" s="505"/>
      <c r="G33" s="583"/>
      <c r="H33" s="502"/>
      <c r="I33" s="502"/>
      <c r="J33" s="112" t="s">
        <v>66</v>
      </c>
      <c r="K33" s="185" t="s">
        <v>270</v>
      </c>
      <c r="L33" s="134">
        <v>23435162.289999999</v>
      </c>
      <c r="M33" s="154">
        <f>N33+O33</f>
        <v>23435162.579999998</v>
      </c>
      <c r="N33" s="161">
        <v>19367903</v>
      </c>
      <c r="O33" s="184">
        <v>4067259.58</v>
      </c>
      <c r="P33" s="173">
        <f t="shared" si="3"/>
        <v>1.0000000123745676</v>
      </c>
      <c r="Q33" s="562"/>
      <c r="R33" s="105" t="s">
        <v>271</v>
      </c>
    </row>
    <row r="34" spans="1:18" ht="30" x14ac:dyDescent="0.25">
      <c r="A34" s="502"/>
      <c r="B34" s="505"/>
      <c r="C34" s="505"/>
      <c r="D34" s="505"/>
      <c r="E34" s="505"/>
      <c r="F34" s="505"/>
      <c r="G34" s="583"/>
      <c r="H34" s="502"/>
      <c r="I34" s="502"/>
      <c r="J34" s="112" t="s">
        <v>264</v>
      </c>
      <c r="K34" s="185" t="s">
        <v>130</v>
      </c>
      <c r="L34" s="134">
        <v>0</v>
      </c>
      <c r="M34" s="134">
        <v>0</v>
      </c>
      <c r="N34" s="193">
        <v>0</v>
      </c>
      <c r="O34" s="194">
        <v>0</v>
      </c>
      <c r="P34" s="173">
        <v>0</v>
      </c>
      <c r="Q34" s="562"/>
      <c r="R34" s="105" t="s">
        <v>272</v>
      </c>
    </row>
    <row r="35" spans="1:18" ht="45" x14ac:dyDescent="0.25">
      <c r="A35" s="502"/>
      <c r="B35" s="505"/>
      <c r="C35" s="505"/>
      <c r="D35" s="505"/>
      <c r="E35" s="505"/>
      <c r="F35" s="505"/>
      <c r="G35" s="583"/>
      <c r="H35" s="502"/>
      <c r="I35" s="502"/>
      <c r="J35" s="112" t="s">
        <v>264</v>
      </c>
      <c r="K35" s="185" t="s">
        <v>130</v>
      </c>
      <c r="L35" s="134">
        <v>0</v>
      </c>
      <c r="M35" s="134">
        <v>0</v>
      </c>
      <c r="N35" s="193">
        <v>0</v>
      </c>
      <c r="O35" s="194">
        <v>0</v>
      </c>
      <c r="P35" s="173">
        <v>0</v>
      </c>
      <c r="Q35" s="562"/>
      <c r="R35" s="105" t="s">
        <v>273</v>
      </c>
    </row>
    <row r="36" spans="1:18" ht="409.5" x14ac:dyDescent="0.25">
      <c r="A36" s="549"/>
      <c r="B36" s="550"/>
      <c r="C36" s="550"/>
      <c r="D36" s="550"/>
      <c r="E36" s="550"/>
      <c r="F36" s="550"/>
      <c r="G36" s="555"/>
      <c r="H36" s="549"/>
      <c r="I36" s="549"/>
      <c r="J36" s="112" t="s">
        <v>274</v>
      </c>
      <c r="K36" s="185" t="s">
        <v>275</v>
      </c>
      <c r="L36" s="134">
        <v>100000</v>
      </c>
      <c r="M36" s="154">
        <f>N36+O36</f>
        <v>100000</v>
      </c>
      <c r="N36" s="155">
        <v>100000</v>
      </c>
      <c r="O36" s="184">
        <v>0</v>
      </c>
      <c r="P36" s="182">
        <f t="shared" si="3"/>
        <v>1</v>
      </c>
      <c r="Q36" s="557"/>
      <c r="R36" s="105" t="s">
        <v>276</v>
      </c>
    </row>
    <row r="37" spans="1:18" ht="127.15" customHeight="1" x14ac:dyDescent="0.25">
      <c r="A37" s="610">
        <v>35</v>
      </c>
      <c r="B37" s="610" t="s">
        <v>159</v>
      </c>
      <c r="C37" s="617" t="s">
        <v>277</v>
      </c>
      <c r="D37" s="620" t="s">
        <v>278</v>
      </c>
      <c r="E37" s="610" t="s">
        <v>279</v>
      </c>
      <c r="F37" s="584" t="s">
        <v>280</v>
      </c>
      <c r="G37" s="607">
        <v>35476949</v>
      </c>
      <c r="H37" s="607" t="s">
        <v>281</v>
      </c>
      <c r="I37" s="610" t="s">
        <v>282</v>
      </c>
      <c r="J37" s="613" t="s">
        <v>163</v>
      </c>
      <c r="K37" s="560" t="s">
        <v>283</v>
      </c>
      <c r="L37" s="615">
        <v>2400</v>
      </c>
      <c r="M37" s="154">
        <v>75</v>
      </c>
      <c r="N37" s="195">
        <v>75</v>
      </c>
      <c r="O37" s="184">
        <v>0</v>
      </c>
      <c r="P37" s="556">
        <f>(M37+M38)/L37</f>
        <v>0.95041666666666669</v>
      </c>
      <c r="Q37" s="596">
        <f>(M37+M38+M39)/G37</f>
        <v>9.4850320978841787E-5</v>
      </c>
      <c r="R37" s="599" t="s">
        <v>284</v>
      </c>
    </row>
    <row r="38" spans="1:18" ht="113.45" customHeight="1" x14ac:dyDescent="0.25">
      <c r="A38" s="611"/>
      <c r="B38" s="611"/>
      <c r="C38" s="618"/>
      <c r="D38" s="621"/>
      <c r="E38" s="611"/>
      <c r="F38" s="623"/>
      <c r="G38" s="608"/>
      <c r="H38" s="608"/>
      <c r="I38" s="611"/>
      <c r="J38" s="614"/>
      <c r="K38" s="586"/>
      <c r="L38" s="616"/>
      <c r="M38" s="154">
        <v>2206</v>
      </c>
      <c r="N38" s="196">
        <v>2206</v>
      </c>
      <c r="O38" s="184">
        <v>0</v>
      </c>
      <c r="P38" s="557"/>
      <c r="Q38" s="597"/>
      <c r="R38" s="600"/>
    </row>
    <row r="39" spans="1:18" ht="90" x14ac:dyDescent="0.25">
      <c r="A39" s="611"/>
      <c r="B39" s="611"/>
      <c r="C39" s="618"/>
      <c r="D39" s="621"/>
      <c r="E39" s="611"/>
      <c r="F39" s="623"/>
      <c r="G39" s="608"/>
      <c r="H39" s="608"/>
      <c r="I39" s="611"/>
      <c r="J39" s="118" t="s">
        <v>285</v>
      </c>
      <c r="K39" s="588"/>
      <c r="L39" s="197">
        <v>1084</v>
      </c>
      <c r="M39" s="154">
        <v>1084</v>
      </c>
      <c r="N39" s="196">
        <v>1084</v>
      </c>
      <c r="O39" s="184">
        <v>0</v>
      </c>
      <c r="P39" s="173">
        <f t="shared" si="3"/>
        <v>1</v>
      </c>
      <c r="Q39" s="597"/>
      <c r="R39" s="198" t="s">
        <v>286</v>
      </c>
    </row>
    <row r="40" spans="1:18" ht="75" x14ac:dyDescent="0.25">
      <c r="A40" s="612"/>
      <c r="B40" s="612"/>
      <c r="C40" s="619"/>
      <c r="D40" s="622"/>
      <c r="E40" s="612"/>
      <c r="F40" s="585"/>
      <c r="G40" s="609"/>
      <c r="H40" s="609"/>
      <c r="I40" s="612"/>
      <c r="J40" s="118" t="s">
        <v>287</v>
      </c>
      <c r="K40" s="120" t="s">
        <v>288</v>
      </c>
      <c r="L40" s="197">
        <v>56.79</v>
      </c>
      <c r="M40" s="154">
        <v>56.79</v>
      </c>
      <c r="N40" s="196">
        <v>56.79</v>
      </c>
      <c r="O40" s="184">
        <v>0</v>
      </c>
      <c r="P40" s="173">
        <f t="shared" si="3"/>
        <v>1</v>
      </c>
      <c r="Q40" s="598"/>
      <c r="R40" s="199" t="s">
        <v>289</v>
      </c>
    </row>
    <row r="41" spans="1:18" ht="120" x14ac:dyDescent="0.25">
      <c r="A41" s="103">
        <v>36</v>
      </c>
      <c r="B41" s="114" t="s">
        <v>159</v>
      </c>
      <c r="C41" s="108" t="s">
        <v>290</v>
      </c>
      <c r="D41" s="107" t="s">
        <v>278</v>
      </c>
      <c r="E41" s="103" t="s">
        <v>291</v>
      </c>
      <c r="F41" s="159" t="s">
        <v>292</v>
      </c>
      <c r="G41" s="106">
        <v>5000000</v>
      </c>
      <c r="H41" s="200" t="s">
        <v>281</v>
      </c>
      <c r="I41" s="112" t="s">
        <v>282</v>
      </c>
      <c r="J41" s="112" t="s">
        <v>293</v>
      </c>
      <c r="K41" s="185" t="s">
        <v>294</v>
      </c>
      <c r="L41" s="201">
        <v>95000</v>
      </c>
      <c r="M41" s="154">
        <f t="shared" ref="M41" si="4">N41+O41</f>
        <v>95000</v>
      </c>
      <c r="N41" s="155">
        <v>95000</v>
      </c>
      <c r="O41" s="184">
        <v>0</v>
      </c>
      <c r="P41" s="173">
        <f t="shared" si="3"/>
        <v>1</v>
      </c>
      <c r="Q41" s="202">
        <f t="shared" ref="Q41:Q42" si="5">M41/G41</f>
        <v>1.9E-2</v>
      </c>
      <c r="R41" s="109" t="s">
        <v>295</v>
      </c>
    </row>
    <row r="42" spans="1:18" ht="45" x14ac:dyDescent="0.25">
      <c r="A42" s="103">
        <v>37</v>
      </c>
      <c r="B42" s="114" t="s">
        <v>159</v>
      </c>
      <c r="C42" s="108" t="s">
        <v>296</v>
      </c>
      <c r="D42" s="107" t="s">
        <v>278</v>
      </c>
      <c r="E42" s="103" t="s">
        <v>297</v>
      </c>
      <c r="F42" s="159" t="s">
        <v>292</v>
      </c>
      <c r="G42" s="106">
        <v>6335700</v>
      </c>
      <c r="H42" s="200" t="s">
        <v>281</v>
      </c>
      <c r="I42" s="112" t="s">
        <v>251</v>
      </c>
      <c r="J42" s="112" t="s">
        <v>293</v>
      </c>
      <c r="K42" s="185" t="s">
        <v>298</v>
      </c>
      <c r="L42" s="201">
        <v>2099.83</v>
      </c>
      <c r="M42" s="154">
        <v>2099.83</v>
      </c>
      <c r="N42" s="155">
        <v>2099.83</v>
      </c>
      <c r="O42" s="175">
        <v>0</v>
      </c>
      <c r="P42" s="173">
        <v>1</v>
      </c>
      <c r="Q42" s="202">
        <f t="shared" si="5"/>
        <v>3.3142825575705918E-4</v>
      </c>
      <c r="R42" s="109" t="s">
        <v>299</v>
      </c>
    </row>
    <row r="43" spans="1:18" ht="270" x14ac:dyDescent="0.25">
      <c r="A43" s="121">
        <v>39</v>
      </c>
      <c r="B43" s="115" t="s">
        <v>159</v>
      </c>
      <c r="C43" s="203" t="s">
        <v>300</v>
      </c>
      <c r="D43" s="203" t="s">
        <v>243</v>
      </c>
      <c r="E43" s="204" t="s">
        <v>301</v>
      </c>
      <c r="F43" s="117" t="s">
        <v>302</v>
      </c>
      <c r="G43" s="205">
        <v>67200000</v>
      </c>
      <c r="H43" s="206" t="s">
        <v>201</v>
      </c>
      <c r="I43" s="206" t="s">
        <v>201</v>
      </c>
      <c r="J43" s="117" t="s">
        <v>303</v>
      </c>
      <c r="K43" s="185" t="s">
        <v>304</v>
      </c>
      <c r="L43" s="207">
        <v>352692</v>
      </c>
      <c r="M43" s="207">
        <v>103407</v>
      </c>
      <c r="N43" s="208">
        <v>103407</v>
      </c>
      <c r="O43" s="209">
        <v>0</v>
      </c>
      <c r="P43" s="173">
        <f>M43/L43</f>
        <v>0.29319349460719268</v>
      </c>
      <c r="Q43" s="210">
        <f>M43/G43</f>
        <v>1.538794642857143E-3</v>
      </c>
      <c r="R43" s="105" t="s">
        <v>363</v>
      </c>
    </row>
    <row r="44" spans="1:18" ht="105" x14ac:dyDescent="0.25">
      <c r="A44" s="305">
        <v>40</v>
      </c>
      <c r="B44" s="302" t="s">
        <v>159</v>
      </c>
      <c r="C44" s="307" t="s">
        <v>305</v>
      </c>
      <c r="D44" s="307" t="s">
        <v>224</v>
      </c>
      <c r="E44" s="360" t="s">
        <v>306</v>
      </c>
      <c r="F44" s="303" t="s">
        <v>307</v>
      </c>
      <c r="G44" s="205">
        <v>11405686.25</v>
      </c>
      <c r="H44" s="206" t="s">
        <v>308</v>
      </c>
      <c r="I44" s="206" t="s">
        <v>308</v>
      </c>
      <c r="J44" s="303" t="s">
        <v>309</v>
      </c>
      <c r="K44" s="185" t="s">
        <v>310</v>
      </c>
      <c r="L44" s="308">
        <v>604924.37</v>
      </c>
      <c r="M44" s="308">
        <v>604924.37</v>
      </c>
      <c r="N44" s="208">
        <v>604924.37</v>
      </c>
      <c r="O44" s="209">
        <v>0</v>
      </c>
      <c r="P44" s="173">
        <f>M44/L44</f>
        <v>1</v>
      </c>
      <c r="Q44" s="306">
        <f>M44/G44</f>
        <v>5.3037086654913024E-2</v>
      </c>
      <c r="R44" s="105" t="s">
        <v>361</v>
      </c>
    </row>
    <row r="45" spans="1:18" ht="210.75" thickBot="1" x14ac:dyDescent="0.3">
      <c r="A45" s="121">
        <v>41</v>
      </c>
      <c r="B45" s="361" t="s">
        <v>159</v>
      </c>
      <c r="C45" s="304" t="s">
        <v>350</v>
      </c>
      <c r="D45" s="304" t="s">
        <v>112</v>
      </c>
      <c r="E45" s="362" t="s">
        <v>351</v>
      </c>
      <c r="F45" s="304" t="s">
        <v>188</v>
      </c>
      <c r="G45" s="363">
        <v>5774750.3499999996</v>
      </c>
      <c r="H45" s="364" t="s">
        <v>352</v>
      </c>
      <c r="I45" s="364" t="s">
        <v>352</v>
      </c>
      <c r="J45" s="304" t="s">
        <v>293</v>
      </c>
      <c r="K45" s="365" t="s">
        <v>353</v>
      </c>
      <c r="L45" s="366">
        <v>943624.8</v>
      </c>
      <c r="M45" s="366">
        <v>188724.96</v>
      </c>
      <c r="N45" s="367">
        <v>188724.96</v>
      </c>
      <c r="O45" s="368">
        <v>0</v>
      </c>
      <c r="P45" s="369">
        <f>M45/L45</f>
        <v>0.19999999999999998</v>
      </c>
      <c r="Q45" s="370">
        <f>M45/G45</f>
        <v>3.2681059537058604E-2</v>
      </c>
      <c r="R45" s="105" t="s">
        <v>362</v>
      </c>
    </row>
    <row r="46" spans="1:18" ht="32.25" customHeight="1" thickBot="1" x14ac:dyDescent="0.3">
      <c r="A46" s="601" t="s">
        <v>0</v>
      </c>
      <c r="B46" s="602"/>
      <c r="C46" s="602"/>
      <c r="D46" s="602"/>
      <c r="E46" s="602"/>
      <c r="F46" s="603"/>
      <c r="G46" s="211">
        <f>SUM(G6:G45)</f>
        <v>968632150.09000003</v>
      </c>
      <c r="H46" s="211"/>
      <c r="I46" s="212"/>
      <c r="J46" s="213"/>
      <c r="K46" s="214"/>
      <c r="L46" s="215">
        <f>SUM(L6:L45)</f>
        <v>229902615.08000001</v>
      </c>
      <c r="M46" s="215">
        <f>SUM(M6:M45)</f>
        <v>135233716.02000001</v>
      </c>
      <c r="N46" s="216">
        <f>SUM(N6:N45)</f>
        <v>119829738.92</v>
      </c>
      <c r="O46" s="217">
        <f>SUM(O6:O45)</f>
        <v>15403977.1</v>
      </c>
      <c r="P46" s="218">
        <f t="shared" si="3"/>
        <v>0.5882217388999349</v>
      </c>
      <c r="Q46" s="218">
        <f>M46/G46</f>
        <v>0.13961307809929169</v>
      </c>
      <c r="R46" s="214" t="s">
        <v>148</v>
      </c>
    </row>
    <row r="47" spans="1:18" ht="28.5" customHeight="1" x14ac:dyDescent="0.25">
      <c r="A47" s="219"/>
      <c r="B47" s="220" t="s">
        <v>149</v>
      </c>
      <c r="C47" s="604" t="s">
        <v>150</v>
      </c>
      <c r="D47" s="604"/>
      <c r="E47" s="604"/>
      <c r="F47" s="604"/>
      <c r="G47" s="221"/>
      <c r="H47" s="221"/>
      <c r="I47" s="222"/>
      <c r="J47" s="222"/>
      <c r="K47" s="223"/>
      <c r="L47" s="224" t="s">
        <v>148</v>
      </c>
      <c r="M47" s="225" t="s">
        <v>148</v>
      </c>
      <c r="N47" s="226">
        <f>N6+N7+N8+N9+N10+N13+N14+N15+N16+N17+N18+N19+N21+N23+N25+N26+N28+N31+N32+N36+N37+N38+N39+N40+N41+N42+N43+N45+N44</f>
        <v>22018672.32</v>
      </c>
      <c r="O47" s="227" t="s">
        <v>148</v>
      </c>
      <c r="P47" s="228" t="s">
        <v>148</v>
      </c>
      <c r="Q47" s="228" t="s">
        <v>148</v>
      </c>
      <c r="R47" s="229" t="s">
        <v>148</v>
      </c>
    </row>
    <row r="48" spans="1:18" ht="27" customHeight="1" x14ac:dyDescent="0.25">
      <c r="A48" s="219"/>
      <c r="B48" s="230" t="s">
        <v>149</v>
      </c>
      <c r="C48" s="605" t="s">
        <v>311</v>
      </c>
      <c r="D48" s="605"/>
      <c r="E48" s="605"/>
      <c r="F48" s="605"/>
      <c r="G48" s="605"/>
      <c r="H48" s="605"/>
      <c r="I48" s="605"/>
      <c r="J48" s="605"/>
      <c r="K48" s="606"/>
      <c r="L48" s="231" t="s">
        <v>148</v>
      </c>
      <c r="M48" s="232" t="s">
        <v>148</v>
      </c>
      <c r="N48" s="233">
        <f>N11+N12+N22+N29+N33</f>
        <v>97811066.599999994</v>
      </c>
      <c r="O48" s="234">
        <f>O46</f>
        <v>15403977.1</v>
      </c>
      <c r="P48" s="235" t="s">
        <v>148</v>
      </c>
      <c r="Q48" s="235" t="s">
        <v>148</v>
      </c>
      <c r="R48" s="236" t="s">
        <v>148</v>
      </c>
    </row>
    <row r="49" spans="1:18" x14ac:dyDescent="0.25">
      <c r="A49" s="237"/>
      <c r="B49" s="238"/>
      <c r="C49" s="85"/>
      <c r="D49" s="85"/>
      <c r="E49" s="239"/>
      <c r="F49" s="240"/>
      <c r="G49" s="240"/>
      <c r="H49" s="240"/>
      <c r="I49" s="240"/>
      <c r="J49" s="240"/>
      <c r="K49" s="240"/>
      <c r="L49" s="240"/>
      <c r="M49" s="240"/>
      <c r="N49" s="241"/>
      <c r="O49" s="85"/>
      <c r="P49" s="85"/>
      <c r="Q49" s="85"/>
    </row>
    <row r="50" spans="1:18" x14ac:dyDescent="0.25">
      <c r="A50" s="237"/>
      <c r="B50" s="242"/>
      <c r="C50" s="243"/>
      <c r="D50" s="243"/>
      <c r="E50" s="89"/>
      <c r="F50" s="244"/>
      <c r="G50" s="244"/>
      <c r="H50" s="244"/>
      <c r="I50" s="244"/>
      <c r="J50" s="244"/>
      <c r="K50" s="244"/>
      <c r="L50" s="244"/>
      <c r="M50" s="245"/>
      <c r="N50" s="246"/>
      <c r="O50" s="247"/>
      <c r="P50" s="85"/>
      <c r="Q50" s="85"/>
    </row>
    <row r="51" spans="1:18" x14ac:dyDescent="0.25">
      <c r="A51" s="237"/>
      <c r="B51" s="242"/>
      <c r="C51" s="243"/>
      <c r="D51" s="243"/>
      <c r="E51" s="89"/>
      <c r="F51" s="244"/>
      <c r="G51" s="244"/>
      <c r="H51" s="244"/>
      <c r="I51" s="244"/>
      <c r="J51" s="244"/>
      <c r="K51" s="244"/>
      <c r="L51" s="248"/>
      <c r="M51" s="245"/>
      <c r="N51" s="246"/>
      <c r="O51" s="247"/>
      <c r="P51" s="249"/>
      <c r="Q51" s="249"/>
    </row>
    <row r="52" spans="1:18" x14ac:dyDescent="0.25">
      <c r="A52" s="68"/>
      <c r="B52" s="69"/>
      <c r="C52" s="69"/>
      <c r="D52" s="69"/>
      <c r="E52" s="69"/>
      <c r="F52" s="250"/>
      <c r="G52" s="250"/>
      <c r="H52" s="250"/>
      <c r="I52" s="250"/>
      <c r="J52" s="250"/>
      <c r="K52" s="250"/>
      <c r="L52" s="250"/>
      <c r="M52" s="251"/>
      <c r="N52" s="252"/>
      <c r="O52" s="252"/>
      <c r="P52" s="253"/>
      <c r="Q52" s="253"/>
      <c r="R52" s="254"/>
    </row>
    <row r="53" spans="1:18" x14ac:dyDescent="0.25">
      <c r="A53" s="68"/>
      <c r="B53" s="69"/>
      <c r="C53" s="69"/>
      <c r="D53" s="69"/>
      <c r="E53" s="69"/>
      <c r="F53" s="250"/>
      <c r="G53" s="250"/>
      <c r="H53" s="250"/>
      <c r="I53" s="250"/>
      <c r="J53" s="250"/>
      <c r="K53" s="250"/>
      <c r="L53" s="250"/>
      <c r="M53" s="250"/>
      <c r="N53" s="76"/>
      <c r="O53" s="76"/>
      <c r="P53" s="253"/>
      <c r="Q53" s="253"/>
      <c r="R53" s="254"/>
    </row>
    <row r="54" spans="1:18" x14ac:dyDescent="0.25">
      <c r="A54" s="68"/>
      <c r="B54" s="69"/>
      <c r="C54" s="69"/>
      <c r="D54" s="69"/>
      <c r="E54" s="69"/>
      <c r="F54" s="250"/>
      <c r="G54" s="250"/>
      <c r="H54" s="250"/>
      <c r="I54" s="250"/>
      <c r="J54" s="250"/>
      <c r="K54" s="250"/>
      <c r="L54" s="250"/>
      <c r="M54" s="250"/>
      <c r="N54" s="76"/>
      <c r="O54" s="76"/>
      <c r="P54" s="76"/>
      <c r="Q54" s="76"/>
    </row>
    <row r="55" spans="1:18" x14ac:dyDescent="0.25">
      <c r="A55" s="68"/>
      <c r="B55" s="94"/>
      <c r="C55" s="94"/>
      <c r="D55" s="94"/>
      <c r="E55" s="94"/>
      <c r="F55" s="255"/>
      <c r="G55" s="255"/>
      <c r="H55" s="255"/>
      <c r="I55" s="255"/>
      <c r="J55" s="255"/>
      <c r="K55" s="255"/>
      <c r="L55" s="255"/>
      <c r="M55" s="255"/>
      <c r="N55" s="110"/>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3"/>
      <c r="O61" s="23"/>
      <c r="P61" s="23"/>
      <c r="Q61" s="23"/>
    </row>
    <row r="62" spans="1:18" x14ac:dyDescent="0.25">
      <c r="A62" s="68"/>
      <c r="F62" s="95"/>
      <c r="G62" s="95"/>
      <c r="H62" s="95"/>
      <c r="I62" s="95"/>
      <c r="J62" s="95"/>
      <c r="K62" s="95"/>
      <c r="L62" s="95"/>
      <c r="M62" s="95"/>
      <c r="N62" s="256"/>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68"/>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A98" s="74"/>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c r="N108" s="23"/>
      <c r="O108" s="23"/>
      <c r="P108" s="23"/>
      <c r="Q108" s="23"/>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row r="115" spans="6:13" x14ac:dyDescent="0.25">
      <c r="F115" s="95"/>
      <c r="G115" s="95"/>
      <c r="H115" s="95"/>
      <c r="I115" s="95"/>
      <c r="J115" s="95"/>
      <c r="K115" s="95"/>
      <c r="L115" s="95"/>
      <c r="M115" s="95"/>
    </row>
  </sheetData>
  <autoFilter ref="A5:R48"/>
  <mergeCells count="142">
    <mergeCell ref="A46:F46"/>
    <mergeCell ref="C47:F47"/>
    <mergeCell ref="C48:K48"/>
    <mergeCell ref="G37:G40"/>
    <mergeCell ref="H37:H40"/>
    <mergeCell ref="I37:I40"/>
    <mergeCell ref="J37:J38"/>
    <mergeCell ref="K37:K39"/>
    <mergeCell ref="L37:L38"/>
    <mergeCell ref="A37:A40"/>
    <mergeCell ref="B37:B40"/>
    <mergeCell ref="C37:C40"/>
    <mergeCell ref="D37:D40"/>
    <mergeCell ref="E37:E40"/>
    <mergeCell ref="F37:F40"/>
    <mergeCell ref="Q31:Q36"/>
    <mergeCell ref="F29:F30"/>
    <mergeCell ref="G29:G30"/>
    <mergeCell ref="H29:H30"/>
    <mergeCell ref="I29:I30"/>
    <mergeCell ref="Q29:Q30"/>
    <mergeCell ref="P37:P38"/>
    <mergeCell ref="Q37:Q40"/>
    <mergeCell ref="R37:R38"/>
    <mergeCell ref="A31:A36"/>
    <mergeCell ref="B31:B36"/>
    <mergeCell ref="C31:C36"/>
    <mergeCell ref="D31:D36"/>
    <mergeCell ref="E31:E36"/>
    <mergeCell ref="G26:G27"/>
    <mergeCell ref="H26:H27"/>
    <mergeCell ref="I26:I27"/>
    <mergeCell ref="K26:K27"/>
    <mergeCell ref="F31:F36"/>
    <mergeCell ref="G31:G36"/>
    <mergeCell ref="H31:H36"/>
    <mergeCell ref="I31:I36"/>
    <mergeCell ref="J31:J32"/>
    <mergeCell ref="Q26:Q27"/>
    <mergeCell ref="A29:A30"/>
    <mergeCell ref="B29:B30"/>
    <mergeCell ref="C29:C30"/>
    <mergeCell ref="D29:D30"/>
    <mergeCell ref="E29:E30"/>
    <mergeCell ref="K22:K23"/>
    <mergeCell ref="L22:L23"/>
    <mergeCell ref="P22:P23"/>
    <mergeCell ref="Q22:Q24"/>
    <mergeCell ref="A26:A27"/>
    <mergeCell ref="B26:B27"/>
    <mergeCell ref="C26:C27"/>
    <mergeCell ref="D26:D27"/>
    <mergeCell ref="E26:E27"/>
    <mergeCell ref="F26:F27"/>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K9:K10"/>
    <mergeCell ref="M3:O3"/>
    <mergeCell ref="P3:P4"/>
    <mergeCell ref="Q3:Q4"/>
    <mergeCell ref="G13:G14"/>
    <mergeCell ref="H13:H14"/>
    <mergeCell ref="I13:I14"/>
    <mergeCell ref="K13:K14"/>
    <mergeCell ref="Q13:Q14"/>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s>
  <pageMargins left="0.23622047244094491" right="0.23622047244094491" top="0.35433070866141736" bottom="0.55118110236220474" header="0.31496062992125984" footer="0.31496062992125984"/>
  <pageSetup paperSize="8" scale="60" fitToHeight="0" orientation="landscape" r:id="rId1"/>
  <headerFooter>
    <oddFooter xml:space="preserve">&amp;CStránka &amp;P z &amp;N&amp;R&amp;12Zpracoval odbor finanční, stav k 1. 11. 2019
</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zoomScale="55" zoomScaleNormal="55" zoomScaleSheetLayoutView="39" zoomScalePageLayoutView="55" workbookViewId="0">
      <selection activeCell="S1" sqref="S1:T1"/>
    </sheetView>
  </sheetViews>
  <sheetFormatPr defaultRowHeight="15" x14ac:dyDescent="0.25"/>
  <cols>
    <col min="1" max="1" width="4.7109375" customWidth="1"/>
    <col min="2" max="2" width="14.140625" customWidth="1"/>
    <col min="3" max="3" width="23.42578125" style="80" customWidth="1"/>
    <col min="4" max="4" width="17.140625" style="80" customWidth="1"/>
    <col min="5" max="5" width="11.7109375" style="80" customWidth="1"/>
    <col min="6" max="6" width="8.7109375" style="80" customWidth="1"/>
    <col min="7" max="7" width="18.42578125" style="81" customWidth="1"/>
    <col min="8" max="8" width="13.85546875" style="82" customWidth="1"/>
    <col min="9" max="9" width="13.42578125" customWidth="1"/>
    <col min="10" max="10" width="14.85546875" customWidth="1"/>
    <col min="11" max="11" width="40.7109375" customWidth="1"/>
    <col min="12" max="12" width="20.42578125" customWidth="1"/>
    <col min="13" max="13" width="17.85546875" customWidth="1"/>
    <col min="14" max="14" width="16.7109375" customWidth="1"/>
    <col min="15" max="15" width="15.42578125" customWidth="1"/>
    <col min="16" max="16" width="14.57031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376" t="s">
        <v>356</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652" t="s">
        <v>34</v>
      </c>
      <c r="B3" s="646" t="s">
        <v>35</v>
      </c>
      <c r="C3" s="646" t="s">
        <v>29</v>
      </c>
      <c r="D3" s="646" t="s">
        <v>36</v>
      </c>
      <c r="E3" s="646" t="s">
        <v>37</v>
      </c>
      <c r="F3" s="654" t="s">
        <v>38</v>
      </c>
      <c r="G3" s="642" t="s">
        <v>10</v>
      </c>
      <c r="H3" s="644" t="s">
        <v>39</v>
      </c>
      <c r="I3" s="646" t="s">
        <v>40</v>
      </c>
      <c r="J3" s="646" t="s">
        <v>11</v>
      </c>
      <c r="K3" s="648" t="s">
        <v>17</v>
      </c>
      <c r="L3" s="650" t="s">
        <v>41</v>
      </c>
      <c r="M3" s="624" t="s">
        <v>42</v>
      </c>
      <c r="N3" s="625"/>
      <c r="O3" s="626"/>
      <c r="P3" s="627" t="s">
        <v>43</v>
      </c>
      <c r="Q3" s="629" t="s">
        <v>195</v>
      </c>
      <c r="R3" s="631" t="s">
        <v>44</v>
      </c>
    </row>
    <row r="4" spans="1:77" ht="164.25" customHeight="1" x14ac:dyDescent="0.25">
      <c r="A4" s="653"/>
      <c r="B4" s="647"/>
      <c r="C4" s="647"/>
      <c r="D4" s="614"/>
      <c r="E4" s="647"/>
      <c r="F4" s="655"/>
      <c r="G4" s="643"/>
      <c r="H4" s="645"/>
      <c r="I4" s="647"/>
      <c r="J4" s="647"/>
      <c r="K4" s="649"/>
      <c r="L4" s="651"/>
      <c r="M4" s="11" t="s">
        <v>45</v>
      </c>
      <c r="N4" s="12" t="s">
        <v>196</v>
      </c>
      <c r="O4" s="13" t="s">
        <v>46</v>
      </c>
      <c r="P4" s="628"/>
      <c r="Q4" s="630"/>
      <c r="R4" s="632"/>
    </row>
    <row r="5" spans="1:77" ht="34.5" customHeight="1" thickBot="1" x14ac:dyDescent="0.3">
      <c r="A5" s="14" t="s">
        <v>47</v>
      </c>
      <c r="B5" s="15" t="s">
        <v>48</v>
      </c>
      <c r="C5" s="15" t="s">
        <v>49</v>
      </c>
      <c r="D5" s="15" t="s">
        <v>50</v>
      </c>
      <c r="E5" s="15" t="s">
        <v>51</v>
      </c>
      <c r="F5" s="15" t="s">
        <v>52</v>
      </c>
      <c r="G5" s="15" t="s">
        <v>53</v>
      </c>
      <c r="H5" s="16" t="s">
        <v>54</v>
      </c>
      <c r="I5" s="15" t="s">
        <v>55</v>
      </c>
      <c r="J5" s="17" t="s">
        <v>56</v>
      </c>
      <c r="K5" s="17" t="s">
        <v>57</v>
      </c>
      <c r="L5" s="18" t="s">
        <v>58</v>
      </c>
      <c r="M5" s="19" t="s">
        <v>59</v>
      </c>
      <c r="N5" s="14" t="s">
        <v>60</v>
      </c>
      <c r="O5" s="20" t="s">
        <v>61</v>
      </c>
      <c r="P5" s="21" t="s">
        <v>62</v>
      </c>
      <c r="Q5" s="14" t="s">
        <v>199</v>
      </c>
      <c r="R5" s="258" t="s">
        <v>200</v>
      </c>
    </row>
    <row r="6" spans="1:77" ht="198" customHeight="1" x14ac:dyDescent="0.25">
      <c r="A6" s="633">
        <v>1</v>
      </c>
      <c r="B6" s="636" t="s">
        <v>19</v>
      </c>
      <c r="C6" s="638" t="s">
        <v>18</v>
      </c>
      <c r="D6" s="638" t="s">
        <v>63</v>
      </c>
      <c r="E6" s="639" t="s">
        <v>20</v>
      </c>
      <c r="F6" s="666" t="s">
        <v>64</v>
      </c>
      <c r="G6" s="669">
        <v>362375172.18000001</v>
      </c>
      <c r="H6" s="638" t="s">
        <v>19</v>
      </c>
      <c r="I6" s="638" t="s">
        <v>65</v>
      </c>
      <c r="J6" s="638" t="s">
        <v>66</v>
      </c>
      <c r="K6" s="672" t="s">
        <v>67</v>
      </c>
      <c r="L6" s="656">
        <v>101386743</v>
      </c>
      <c r="M6" s="656">
        <f>N6+O6</f>
        <v>1004341.5</v>
      </c>
      <c r="N6" s="22">
        <v>1004341.5</v>
      </c>
      <c r="O6" s="659">
        <v>0</v>
      </c>
      <c r="P6" s="662">
        <f>M6/L6</f>
        <v>9.9060436333377432E-3</v>
      </c>
      <c r="Q6" s="662">
        <f>M6/G6</f>
        <v>2.7715516324090788E-3</v>
      </c>
      <c r="R6" s="663" t="s">
        <v>68</v>
      </c>
      <c r="S6" s="23"/>
    </row>
    <row r="7" spans="1:77" ht="109.5" customHeight="1" x14ac:dyDescent="0.25">
      <c r="A7" s="634"/>
      <c r="B7" s="521"/>
      <c r="C7" s="505"/>
      <c r="D7" s="505"/>
      <c r="E7" s="640"/>
      <c r="F7" s="667"/>
      <c r="G7" s="670"/>
      <c r="H7" s="505"/>
      <c r="I7" s="505"/>
      <c r="J7" s="505"/>
      <c r="K7" s="530"/>
      <c r="L7" s="657"/>
      <c r="M7" s="657"/>
      <c r="N7" s="24" t="s">
        <v>69</v>
      </c>
      <c r="O7" s="660"/>
      <c r="P7" s="533"/>
      <c r="Q7" s="533"/>
      <c r="R7" s="664"/>
      <c r="S7" s="23"/>
    </row>
    <row r="8" spans="1:77" ht="218.25" customHeight="1" x14ac:dyDescent="0.25">
      <c r="A8" s="635"/>
      <c r="B8" s="637"/>
      <c r="C8" s="550"/>
      <c r="D8" s="550"/>
      <c r="E8" s="641"/>
      <c r="F8" s="668"/>
      <c r="G8" s="671"/>
      <c r="H8" s="550"/>
      <c r="I8" s="550"/>
      <c r="J8" s="550"/>
      <c r="K8" s="531"/>
      <c r="L8" s="658"/>
      <c r="M8" s="658"/>
      <c r="N8" s="25">
        <v>5641832.5</v>
      </c>
      <c r="O8" s="661"/>
      <c r="P8" s="534"/>
      <c r="Q8" s="533"/>
      <c r="R8" s="665"/>
      <c r="S8" s="23"/>
    </row>
    <row r="9" spans="1:77" ht="51" customHeight="1" x14ac:dyDescent="0.25">
      <c r="A9" s="683">
        <v>2</v>
      </c>
      <c r="B9" s="678" t="s">
        <v>19</v>
      </c>
      <c r="C9" s="678" t="s">
        <v>70</v>
      </c>
      <c r="D9" s="678" t="s">
        <v>63</v>
      </c>
      <c r="E9" s="678" t="s">
        <v>71</v>
      </c>
      <c r="F9" s="678" t="s">
        <v>64</v>
      </c>
      <c r="G9" s="677">
        <v>462724796.58999997</v>
      </c>
      <c r="H9" s="678" t="s">
        <v>19</v>
      </c>
      <c r="I9" s="678" t="s">
        <v>72</v>
      </c>
      <c r="J9" s="678" t="s">
        <v>66</v>
      </c>
      <c r="K9" s="679" t="s">
        <v>73</v>
      </c>
      <c r="L9" s="682">
        <v>13225052</v>
      </c>
      <c r="M9" s="682">
        <f>N9+O9</f>
        <v>96798.25</v>
      </c>
      <c r="N9" s="28">
        <v>96798.25</v>
      </c>
      <c r="O9" s="685">
        <v>0</v>
      </c>
      <c r="P9" s="532">
        <f>M9/L9</f>
        <v>7.3193095951531988E-3</v>
      </c>
      <c r="Q9" s="532">
        <f>M9/G9</f>
        <v>2.0919183651566583E-4</v>
      </c>
      <c r="R9" s="673" t="s">
        <v>74</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634"/>
      <c r="B10" s="678"/>
      <c r="C10" s="678"/>
      <c r="D10" s="678"/>
      <c r="E10" s="678"/>
      <c r="F10" s="678"/>
      <c r="G10" s="677"/>
      <c r="H10" s="678"/>
      <c r="I10" s="678"/>
      <c r="J10" s="678"/>
      <c r="K10" s="680"/>
      <c r="L10" s="657"/>
      <c r="M10" s="657"/>
      <c r="N10" s="30" t="s">
        <v>75</v>
      </c>
      <c r="O10" s="686"/>
      <c r="P10" s="533"/>
      <c r="Q10" s="533"/>
      <c r="R10" s="664"/>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635"/>
      <c r="B11" s="678"/>
      <c r="C11" s="678"/>
      <c r="D11" s="678"/>
      <c r="E11" s="678"/>
      <c r="F11" s="678"/>
      <c r="G11" s="677"/>
      <c r="H11" s="678"/>
      <c r="I11" s="678"/>
      <c r="J11" s="678"/>
      <c r="K11" s="681"/>
      <c r="L11" s="658"/>
      <c r="M11" s="658"/>
      <c r="N11" s="31">
        <v>290394.75</v>
      </c>
      <c r="O11" s="687"/>
      <c r="P11" s="534"/>
      <c r="Q11" s="534"/>
      <c r="R11" s="665"/>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674">
        <v>3</v>
      </c>
      <c r="B12" s="504" t="s">
        <v>21</v>
      </c>
      <c r="C12" s="504" t="s">
        <v>22</v>
      </c>
      <c r="D12" s="504" t="s">
        <v>76</v>
      </c>
      <c r="E12" s="504" t="s">
        <v>23</v>
      </c>
      <c r="F12" s="504" t="s">
        <v>64</v>
      </c>
      <c r="G12" s="684">
        <v>400418989.25999999</v>
      </c>
      <c r="H12" s="504" t="s">
        <v>77</v>
      </c>
      <c r="I12" s="504" t="s">
        <v>78</v>
      </c>
      <c r="J12" s="504" t="s">
        <v>66</v>
      </c>
      <c r="K12" s="529" t="s">
        <v>79</v>
      </c>
      <c r="L12" s="682">
        <v>178471075</v>
      </c>
      <c r="M12" s="682">
        <f>N12+O12</f>
        <v>11053466</v>
      </c>
      <c r="N12" s="32">
        <v>11053466</v>
      </c>
      <c r="O12" s="685">
        <v>0</v>
      </c>
      <c r="P12" s="532">
        <f>M12/L12</f>
        <v>6.1934215390365074E-2</v>
      </c>
      <c r="Q12" s="532">
        <f>(M12+M15+M16)/G12</f>
        <v>0.1545071279320076</v>
      </c>
      <c r="R12" s="688" t="s">
        <v>80</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675"/>
      <c r="B13" s="505"/>
      <c r="C13" s="505"/>
      <c r="D13" s="505"/>
      <c r="E13" s="505"/>
      <c r="F13" s="505"/>
      <c r="G13" s="670"/>
      <c r="H13" s="505"/>
      <c r="I13" s="505"/>
      <c r="J13" s="505"/>
      <c r="K13" s="530"/>
      <c r="L13" s="657"/>
      <c r="M13" s="657"/>
      <c r="N13" s="33" t="s">
        <v>81</v>
      </c>
      <c r="O13" s="686"/>
      <c r="P13" s="533"/>
      <c r="Q13" s="533"/>
      <c r="R13" s="689"/>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239.25" customHeight="1" x14ac:dyDescent="0.25">
      <c r="A14" s="675"/>
      <c r="B14" s="505"/>
      <c r="C14" s="505"/>
      <c r="D14" s="505"/>
      <c r="E14" s="505"/>
      <c r="F14" s="505"/>
      <c r="G14" s="670"/>
      <c r="H14" s="505"/>
      <c r="I14" s="505"/>
      <c r="J14" s="505"/>
      <c r="K14" s="531"/>
      <c r="L14" s="658"/>
      <c r="M14" s="658"/>
      <c r="N14" s="34">
        <v>33160392</v>
      </c>
      <c r="O14" s="687"/>
      <c r="P14" s="534"/>
      <c r="Q14" s="533"/>
      <c r="R14" s="689"/>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30" x14ac:dyDescent="0.25">
      <c r="A15" s="675"/>
      <c r="B15" s="505"/>
      <c r="C15" s="505"/>
      <c r="D15" s="505"/>
      <c r="E15" s="505"/>
      <c r="F15" s="505"/>
      <c r="G15" s="670"/>
      <c r="H15" s="505"/>
      <c r="I15" s="505"/>
      <c r="J15" s="133" t="s">
        <v>13</v>
      </c>
      <c r="K15" s="259" t="s">
        <v>79</v>
      </c>
      <c r="L15" s="309">
        <v>40518449.969999999</v>
      </c>
      <c r="M15" s="260">
        <f t="shared" ref="M15:M22" si="0">N15+O15</f>
        <v>39887710.969999999</v>
      </c>
      <c r="N15" s="35">
        <v>39887710.969999999</v>
      </c>
      <c r="O15" s="36">
        <v>0</v>
      </c>
      <c r="P15" s="137">
        <f t="shared" ref="P15:P21" si="1">M15/L15</f>
        <v>0.98443328902100147</v>
      </c>
      <c r="Q15" s="533"/>
      <c r="R15" s="1" t="s">
        <v>82</v>
      </c>
      <c r="S15" s="23"/>
    </row>
    <row r="16" spans="1:77" s="29" customFormat="1" ht="119.45" customHeight="1" x14ac:dyDescent="0.25">
      <c r="A16" s="675"/>
      <c r="B16" s="505"/>
      <c r="C16" s="505"/>
      <c r="D16" s="505"/>
      <c r="E16" s="505"/>
      <c r="F16" s="505"/>
      <c r="G16" s="670"/>
      <c r="H16" s="505"/>
      <c r="I16" s="505"/>
      <c r="J16" s="504" t="s">
        <v>66</v>
      </c>
      <c r="K16" s="529" t="s">
        <v>83</v>
      </c>
      <c r="L16" s="690">
        <v>10926411.029999999</v>
      </c>
      <c r="M16" s="615">
        <f>N16+N17+N18+O18</f>
        <v>10926411.030000001</v>
      </c>
      <c r="N16" s="37">
        <v>823671</v>
      </c>
      <c r="O16" s="261">
        <v>0</v>
      </c>
      <c r="P16" s="532">
        <f t="shared" si="1"/>
        <v>1.0000000000000002</v>
      </c>
      <c r="Q16" s="533"/>
      <c r="R16" s="688" t="s">
        <v>312</v>
      </c>
      <c r="S16" s="23"/>
    </row>
    <row r="17" spans="1:77" s="29" customFormat="1" ht="148.9" customHeight="1" x14ac:dyDescent="0.25">
      <c r="A17" s="675"/>
      <c r="B17" s="505"/>
      <c r="C17" s="505"/>
      <c r="D17" s="505"/>
      <c r="E17" s="505"/>
      <c r="F17" s="505"/>
      <c r="G17" s="670"/>
      <c r="H17" s="505"/>
      <c r="I17" s="505"/>
      <c r="J17" s="505"/>
      <c r="K17" s="530"/>
      <c r="L17" s="691"/>
      <c r="M17" s="693"/>
      <c r="N17" s="37">
        <v>5878388</v>
      </c>
      <c r="O17" s="262">
        <v>0</v>
      </c>
      <c r="P17" s="533"/>
      <c r="Q17" s="533"/>
      <c r="R17" s="689"/>
      <c r="S17" s="23"/>
    </row>
    <row r="18" spans="1:77" s="29" customFormat="1" ht="180.6" customHeight="1" x14ac:dyDescent="0.25">
      <c r="A18" s="676"/>
      <c r="B18" s="550"/>
      <c r="C18" s="550"/>
      <c r="D18" s="550"/>
      <c r="E18" s="550"/>
      <c r="F18" s="550"/>
      <c r="G18" s="671"/>
      <c r="H18" s="550"/>
      <c r="I18" s="550"/>
      <c r="J18" s="550"/>
      <c r="K18" s="531"/>
      <c r="L18" s="692"/>
      <c r="M18" s="616"/>
      <c r="N18" s="37">
        <v>0</v>
      </c>
      <c r="O18" s="262">
        <v>4224352.03</v>
      </c>
      <c r="P18" s="534"/>
      <c r="Q18" s="533"/>
      <c r="R18" s="694"/>
      <c r="S18" s="23"/>
    </row>
    <row r="19" spans="1:77" ht="308.25" customHeight="1" x14ac:dyDescent="0.25">
      <c r="A19" s="674">
        <v>4</v>
      </c>
      <c r="B19" s="504" t="s">
        <v>84</v>
      </c>
      <c r="C19" s="504" t="s">
        <v>85</v>
      </c>
      <c r="D19" s="504" t="s">
        <v>76</v>
      </c>
      <c r="E19" s="704" t="s">
        <v>86</v>
      </c>
      <c r="F19" s="701" t="s">
        <v>64</v>
      </c>
      <c r="G19" s="684">
        <v>433013258.18000001</v>
      </c>
      <c r="H19" s="717" t="s">
        <v>77</v>
      </c>
      <c r="I19" s="719" t="s">
        <v>87</v>
      </c>
      <c r="J19" s="158" t="s">
        <v>66</v>
      </c>
      <c r="K19" s="158" t="s">
        <v>88</v>
      </c>
      <c r="L19" s="38">
        <v>354887803</v>
      </c>
      <c r="M19" s="260">
        <f t="shared" si="0"/>
        <v>88721951</v>
      </c>
      <c r="N19" s="40">
        <v>88721951</v>
      </c>
      <c r="O19" s="263">
        <v>0</v>
      </c>
      <c r="P19" s="146">
        <f t="shared" si="1"/>
        <v>0.250000000704448</v>
      </c>
      <c r="Q19" s="532">
        <f>(M19+M20)/G19</f>
        <v>0.20558712537848972</v>
      </c>
      <c r="R19" s="264" t="s">
        <v>89</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04.89999999999998" customHeight="1" x14ac:dyDescent="0.25">
      <c r="A20" s="676"/>
      <c r="B20" s="550"/>
      <c r="C20" s="550"/>
      <c r="D20" s="614"/>
      <c r="E20" s="641"/>
      <c r="F20" s="703"/>
      <c r="G20" s="671"/>
      <c r="H20" s="718"/>
      <c r="I20" s="720"/>
      <c r="J20" s="133" t="s">
        <v>16</v>
      </c>
      <c r="K20" s="158" t="s">
        <v>90</v>
      </c>
      <c r="L20" s="38">
        <v>300000</v>
      </c>
      <c r="M20" s="260">
        <f t="shared" si="0"/>
        <v>300000</v>
      </c>
      <c r="N20" s="41">
        <v>300000</v>
      </c>
      <c r="O20" s="263">
        <v>0</v>
      </c>
      <c r="P20" s="146">
        <f t="shared" si="1"/>
        <v>1</v>
      </c>
      <c r="Q20" s="534"/>
      <c r="R20" s="264" t="s">
        <v>91</v>
      </c>
      <c r="S20" s="23"/>
    </row>
    <row r="21" spans="1:77" ht="270" x14ac:dyDescent="0.25">
      <c r="A21" s="683">
        <v>5</v>
      </c>
      <c r="B21" s="695" t="s">
        <v>19</v>
      </c>
      <c r="C21" s="504" t="s">
        <v>92</v>
      </c>
      <c r="D21" s="504" t="s">
        <v>63</v>
      </c>
      <c r="E21" s="698" t="s">
        <v>93</v>
      </c>
      <c r="F21" s="701" t="s">
        <v>25</v>
      </c>
      <c r="G21" s="705">
        <v>383980487.01999998</v>
      </c>
      <c r="H21" s="708" t="s">
        <v>19</v>
      </c>
      <c r="I21" s="711" t="s">
        <v>94</v>
      </c>
      <c r="J21" s="158" t="s">
        <v>13</v>
      </c>
      <c r="K21" s="158" t="s">
        <v>95</v>
      </c>
      <c r="L21" s="38">
        <v>31074718.09</v>
      </c>
      <c r="M21" s="260">
        <f t="shared" si="0"/>
        <v>31074718.09</v>
      </c>
      <c r="N21" s="41">
        <v>31074718.09</v>
      </c>
      <c r="O21" s="263">
        <v>0</v>
      </c>
      <c r="P21" s="146">
        <f t="shared" si="1"/>
        <v>1</v>
      </c>
      <c r="Q21" s="532">
        <f>(M21+M22+M23+M24+M25)/G21</f>
        <v>8.2025185223434285E-2</v>
      </c>
      <c r="R21" s="1" t="s">
        <v>96</v>
      </c>
      <c r="S21" s="23"/>
    </row>
    <row r="22" spans="1:77" ht="90" x14ac:dyDescent="0.25">
      <c r="A22" s="634"/>
      <c r="B22" s="696"/>
      <c r="C22" s="505"/>
      <c r="D22" s="505"/>
      <c r="E22" s="699"/>
      <c r="F22" s="702"/>
      <c r="G22" s="706"/>
      <c r="H22" s="709"/>
      <c r="I22" s="712"/>
      <c r="J22" s="133" t="s">
        <v>66</v>
      </c>
      <c r="K22" s="158" t="s">
        <v>97</v>
      </c>
      <c r="L22" s="38">
        <v>24838.28</v>
      </c>
      <c r="M22" s="260">
        <f t="shared" si="0"/>
        <v>24838.28</v>
      </c>
      <c r="N22" s="27">
        <v>0</v>
      </c>
      <c r="O22" s="263">
        <v>24838.28</v>
      </c>
      <c r="P22" s="146"/>
      <c r="Q22" s="533"/>
      <c r="R22" s="264" t="s">
        <v>98</v>
      </c>
      <c r="S22" s="23"/>
    </row>
    <row r="23" spans="1:77" ht="103.5" customHeight="1" x14ac:dyDescent="0.25">
      <c r="A23" s="634"/>
      <c r="B23" s="696"/>
      <c r="C23" s="505"/>
      <c r="D23" s="595"/>
      <c r="E23" s="699"/>
      <c r="F23" s="702"/>
      <c r="G23" s="706"/>
      <c r="H23" s="709"/>
      <c r="I23" s="712"/>
      <c r="J23" s="133" t="s">
        <v>66</v>
      </c>
      <c r="K23" s="158" t="s">
        <v>99</v>
      </c>
      <c r="L23" s="38">
        <v>89232.79</v>
      </c>
      <c r="M23" s="260">
        <v>89233</v>
      </c>
      <c r="N23" s="714">
        <v>393223</v>
      </c>
      <c r="O23" s="263">
        <v>0</v>
      </c>
      <c r="P23" s="146">
        <f t="shared" ref="P23:P36" si="2">M23/L23</f>
        <v>1.0000023533949796</v>
      </c>
      <c r="Q23" s="533"/>
      <c r="R23" s="673" t="s">
        <v>100</v>
      </c>
      <c r="S23" s="23"/>
    </row>
    <row r="24" spans="1:77" ht="137.25" customHeight="1" x14ac:dyDescent="0.25">
      <c r="A24" s="634"/>
      <c r="B24" s="696"/>
      <c r="C24" s="505"/>
      <c r="D24" s="595"/>
      <c r="E24" s="699"/>
      <c r="F24" s="702"/>
      <c r="G24" s="706"/>
      <c r="H24" s="709"/>
      <c r="I24" s="712"/>
      <c r="J24" s="133" t="s">
        <v>66</v>
      </c>
      <c r="K24" s="158" t="s">
        <v>101</v>
      </c>
      <c r="L24" s="38">
        <v>303989.96000000002</v>
      </c>
      <c r="M24" s="260">
        <v>303990</v>
      </c>
      <c r="N24" s="715"/>
      <c r="O24" s="263">
        <v>0</v>
      </c>
      <c r="P24" s="146">
        <f t="shared" si="2"/>
        <v>1.0000001315832929</v>
      </c>
      <c r="Q24" s="533"/>
      <c r="R24" s="665"/>
      <c r="S24" s="23"/>
    </row>
    <row r="25" spans="1:77" ht="75" x14ac:dyDescent="0.25">
      <c r="A25" s="635"/>
      <c r="B25" s="697"/>
      <c r="C25" s="550"/>
      <c r="D25" s="614"/>
      <c r="E25" s="700"/>
      <c r="F25" s="703"/>
      <c r="G25" s="707"/>
      <c r="H25" s="710"/>
      <c r="I25" s="713"/>
      <c r="J25" s="133" t="s">
        <v>66</v>
      </c>
      <c r="K25" s="158" t="s">
        <v>102</v>
      </c>
      <c r="L25" s="38">
        <v>3291.2</v>
      </c>
      <c r="M25" s="260">
        <f t="shared" ref="M25:M31" si="3">N25+O25</f>
        <v>3291.2</v>
      </c>
      <c r="N25" s="27">
        <v>0</v>
      </c>
      <c r="O25" s="263">
        <v>3291.2</v>
      </c>
      <c r="P25" s="146">
        <f t="shared" si="2"/>
        <v>1</v>
      </c>
      <c r="Q25" s="534"/>
      <c r="R25" s="264" t="s">
        <v>103</v>
      </c>
      <c r="S25" s="23"/>
    </row>
    <row r="26" spans="1:77" ht="360" x14ac:dyDescent="0.25">
      <c r="A26" s="683">
        <v>6</v>
      </c>
      <c r="B26" s="716" t="s">
        <v>19</v>
      </c>
      <c r="C26" s="504" t="s">
        <v>31</v>
      </c>
      <c r="D26" s="504" t="s">
        <v>63</v>
      </c>
      <c r="E26" s="504" t="s">
        <v>32</v>
      </c>
      <c r="F26" s="504" t="s">
        <v>104</v>
      </c>
      <c r="G26" s="705">
        <v>77718036.650000006</v>
      </c>
      <c r="H26" s="504" t="s">
        <v>19</v>
      </c>
      <c r="I26" s="504" t="s">
        <v>94</v>
      </c>
      <c r="J26" s="152" t="s">
        <v>13</v>
      </c>
      <c r="K26" s="265" t="s">
        <v>105</v>
      </c>
      <c r="L26" s="266">
        <v>19504849.310000002</v>
      </c>
      <c r="M26" s="267">
        <f t="shared" si="3"/>
        <v>16163365.609999999</v>
      </c>
      <c r="N26" s="268">
        <v>16163365.609999999</v>
      </c>
      <c r="O26" s="269">
        <v>0</v>
      </c>
      <c r="P26" s="146">
        <f t="shared" si="2"/>
        <v>0.8286844647250442</v>
      </c>
      <c r="Q26" s="532">
        <f>(M26+M27)/G26</f>
        <v>0.20845888944622482</v>
      </c>
      <c r="R26" s="270" t="s">
        <v>106</v>
      </c>
      <c r="S26" s="23"/>
      <c r="T26" s="23"/>
    </row>
    <row r="27" spans="1:77" ht="172.9" customHeight="1" x14ac:dyDescent="0.25">
      <c r="A27" s="635"/>
      <c r="B27" s="637"/>
      <c r="C27" s="550"/>
      <c r="D27" s="550"/>
      <c r="E27" s="550"/>
      <c r="F27" s="550"/>
      <c r="G27" s="707"/>
      <c r="H27" s="550"/>
      <c r="I27" s="550"/>
      <c r="J27" s="271" t="s">
        <v>66</v>
      </c>
      <c r="K27" s="158" t="s">
        <v>107</v>
      </c>
      <c r="L27" s="38">
        <v>44293.75</v>
      </c>
      <c r="M27" s="260">
        <f t="shared" si="3"/>
        <v>37650</v>
      </c>
      <c r="N27" s="40">
        <v>37650</v>
      </c>
      <c r="O27" s="263">
        <v>0</v>
      </c>
      <c r="P27" s="146">
        <f t="shared" si="2"/>
        <v>0.85000705517144071</v>
      </c>
      <c r="Q27" s="534"/>
      <c r="R27" s="264" t="s">
        <v>108</v>
      </c>
      <c r="S27" s="23"/>
    </row>
    <row r="28" spans="1:77" ht="285" x14ac:dyDescent="0.25">
      <c r="A28" s="683">
        <v>7</v>
      </c>
      <c r="B28" s="716" t="s">
        <v>19</v>
      </c>
      <c r="C28" s="504" t="s">
        <v>33</v>
      </c>
      <c r="D28" s="504" t="s">
        <v>63</v>
      </c>
      <c r="E28" s="504" t="s">
        <v>32</v>
      </c>
      <c r="F28" s="504" t="s">
        <v>25</v>
      </c>
      <c r="G28" s="705">
        <v>429420138.85000002</v>
      </c>
      <c r="H28" s="504" t="s">
        <v>19</v>
      </c>
      <c r="I28" s="504" t="s">
        <v>94</v>
      </c>
      <c r="J28" s="257" t="s">
        <v>13</v>
      </c>
      <c r="K28" s="272" t="s">
        <v>109</v>
      </c>
      <c r="L28" s="99">
        <v>35285573.330000006</v>
      </c>
      <c r="M28" s="260">
        <f t="shared" si="3"/>
        <v>35285573.329999998</v>
      </c>
      <c r="N28" s="41">
        <v>35285573.329999998</v>
      </c>
      <c r="O28" s="145">
        <v>0</v>
      </c>
      <c r="P28" s="168">
        <f>M28/L28</f>
        <v>0.99999999999999978</v>
      </c>
      <c r="Q28" s="532">
        <f>(M28+M29)/G28</f>
        <v>8.2957097506886054E-2</v>
      </c>
      <c r="R28" s="1" t="s">
        <v>110</v>
      </c>
      <c r="S28" s="23"/>
    </row>
    <row r="29" spans="1:77" ht="165" x14ac:dyDescent="0.25">
      <c r="A29" s="635"/>
      <c r="B29" s="637"/>
      <c r="C29" s="550"/>
      <c r="D29" s="550"/>
      <c r="E29" s="550"/>
      <c r="F29" s="550"/>
      <c r="G29" s="707"/>
      <c r="H29" s="550"/>
      <c r="I29" s="550"/>
      <c r="J29" s="271" t="s">
        <v>66</v>
      </c>
      <c r="K29" s="158" t="s">
        <v>101</v>
      </c>
      <c r="L29" s="38">
        <v>397500</v>
      </c>
      <c r="M29" s="260">
        <f t="shared" si="3"/>
        <v>337875</v>
      </c>
      <c r="N29" s="40">
        <v>337875</v>
      </c>
      <c r="O29" s="263">
        <v>0</v>
      </c>
      <c r="P29" s="146">
        <f t="shared" si="2"/>
        <v>0.85</v>
      </c>
      <c r="Q29" s="534"/>
      <c r="R29" s="264" t="s">
        <v>111</v>
      </c>
      <c r="S29" s="23"/>
    </row>
    <row r="30" spans="1:77" ht="285" x14ac:dyDescent="0.25">
      <c r="A30" s="674">
        <v>9</v>
      </c>
      <c r="B30" s="504" t="s">
        <v>12</v>
      </c>
      <c r="C30" s="504" t="s">
        <v>24</v>
      </c>
      <c r="D30" s="504" t="s">
        <v>112</v>
      </c>
      <c r="E30" s="504" t="s">
        <v>113</v>
      </c>
      <c r="F30" s="504" t="s">
        <v>25</v>
      </c>
      <c r="G30" s="684">
        <v>121876492.78</v>
      </c>
      <c r="H30" s="504" t="s">
        <v>12</v>
      </c>
      <c r="I30" s="504" t="s">
        <v>114</v>
      </c>
      <c r="J30" s="133" t="s">
        <v>13</v>
      </c>
      <c r="K30" s="26" t="s">
        <v>115</v>
      </c>
      <c r="L30" s="38">
        <v>8920521.7899999991</v>
      </c>
      <c r="M30" s="260">
        <f t="shared" si="3"/>
        <v>8920521.7899999991</v>
      </c>
      <c r="N30" s="39">
        <v>8920521.7899999991</v>
      </c>
      <c r="O30" s="263">
        <v>0</v>
      </c>
      <c r="P30" s="146">
        <f t="shared" si="2"/>
        <v>1</v>
      </c>
      <c r="Q30" s="532">
        <f>(M30+M31)/G30</f>
        <v>0.10531348496521775</v>
      </c>
      <c r="R30" s="264" t="s">
        <v>116</v>
      </c>
      <c r="S30" s="23"/>
    </row>
    <row r="31" spans="1:77" ht="285" x14ac:dyDescent="0.25">
      <c r="A31" s="676"/>
      <c r="B31" s="550"/>
      <c r="C31" s="550"/>
      <c r="D31" s="550"/>
      <c r="E31" s="550"/>
      <c r="F31" s="550"/>
      <c r="G31" s="671"/>
      <c r="H31" s="550"/>
      <c r="I31" s="550"/>
      <c r="J31" s="271" t="s">
        <v>66</v>
      </c>
      <c r="K31" s="158" t="s">
        <v>117</v>
      </c>
      <c r="L31" s="134">
        <v>7905397.8399999999</v>
      </c>
      <c r="M31" s="260">
        <f t="shared" si="3"/>
        <v>3914716.4</v>
      </c>
      <c r="N31" s="42">
        <v>3914716.4</v>
      </c>
      <c r="O31" s="263">
        <v>0</v>
      </c>
      <c r="P31" s="146">
        <f t="shared" si="2"/>
        <v>0.49519536894047067</v>
      </c>
      <c r="Q31" s="533"/>
      <c r="R31" s="264" t="s">
        <v>118</v>
      </c>
      <c r="S31" s="23"/>
    </row>
    <row r="32" spans="1:77" ht="405" x14ac:dyDescent="0.25">
      <c r="A32" s="674">
        <v>11</v>
      </c>
      <c r="B32" s="504" t="s">
        <v>119</v>
      </c>
      <c r="C32" s="504" t="s">
        <v>120</v>
      </c>
      <c r="D32" s="504" t="s">
        <v>76</v>
      </c>
      <c r="E32" s="698" t="s">
        <v>121</v>
      </c>
      <c r="F32" s="701" t="s">
        <v>25</v>
      </c>
      <c r="G32" s="705">
        <v>50983386.560000002</v>
      </c>
      <c r="H32" s="708" t="s">
        <v>77</v>
      </c>
      <c r="I32" s="591" t="s">
        <v>122</v>
      </c>
      <c r="J32" s="158" t="s">
        <v>13</v>
      </c>
      <c r="K32" s="158" t="s">
        <v>123</v>
      </c>
      <c r="L32" s="43">
        <v>9849777.9000000004</v>
      </c>
      <c r="M32" s="273">
        <f>N32+O32</f>
        <v>2351606.38</v>
      </c>
      <c r="N32" s="39">
        <v>2351606.38</v>
      </c>
      <c r="O32" s="45">
        <v>0</v>
      </c>
      <c r="P32" s="146">
        <f t="shared" si="2"/>
        <v>0.23874714779101769</v>
      </c>
      <c r="Q32" s="532">
        <f>(M32+M33+M34+M35)/G32</f>
        <v>0.19532104577401377</v>
      </c>
      <c r="R32" s="264" t="s">
        <v>124</v>
      </c>
      <c r="S32" s="23"/>
    </row>
    <row r="33" spans="1:19" ht="124.5" customHeight="1" x14ac:dyDescent="0.25">
      <c r="A33" s="675"/>
      <c r="B33" s="505"/>
      <c r="C33" s="505"/>
      <c r="D33" s="595"/>
      <c r="E33" s="726"/>
      <c r="F33" s="702"/>
      <c r="G33" s="706"/>
      <c r="H33" s="709"/>
      <c r="I33" s="728"/>
      <c r="J33" s="133" t="s">
        <v>16</v>
      </c>
      <c r="K33" s="158" t="s">
        <v>125</v>
      </c>
      <c r="L33" s="38">
        <v>1000</v>
      </c>
      <c r="M33" s="38">
        <v>1000</v>
      </c>
      <c r="N33" s="46">
        <v>1000</v>
      </c>
      <c r="O33" s="44">
        <v>0</v>
      </c>
      <c r="P33" s="146">
        <f t="shared" si="2"/>
        <v>1</v>
      </c>
      <c r="Q33" s="533"/>
      <c r="R33" s="264" t="s">
        <v>126</v>
      </c>
      <c r="S33" s="23"/>
    </row>
    <row r="34" spans="1:19" ht="255" x14ac:dyDescent="0.25">
      <c r="A34" s="675"/>
      <c r="B34" s="505"/>
      <c r="C34" s="505"/>
      <c r="D34" s="595"/>
      <c r="E34" s="726"/>
      <c r="F34" s="702"/>
      <c r="G34" s="706"/>
      <c r="H34" s="709"/>
      <c r="I34" s="728"/>
      <c r="J34" s="133" t="s">
        <v>66</v>
      </c>
      <c r="K34" s="158" t="s">
        <v>127</v>
      </c>
      <c r="L34" s="38">
        <v>6773775.2599999998</v>
      </c>
      <c r="M34" s="260">
        <f>N34+O34</f>
        <v>7605522</v>
      </c>
      <c r="N34" s="40">
        <v>7605522</v>
      </c>
      <c r="O34" s="263">
        <v>0</v>
      </c>
      <c r="P34" s="146">
        <f t="shared" si="2"/>
        <v>1.1227892435273974</v>
      </c>
      <c r="Q34" s="533"/>
      <c r="R34" s="264" t="s">
        <v>128</v>
      </c>
      <c r="S34" s="23"/>
    </row>
    <row r="35" spans="1:19" ht="60" x14ac:dyDescent="0.25">
      <c r="A35" s="676"/>
      <c r="B35" s="550"/>
      <c r="C35" s="550"/>
      <c r="D35" s="614"/>
      <c r="E35" s="727"/>
      <c r="F35" s="703"/>
      <c r="G35" s="707"/>
      <c r="H35" s="710"/>
      <c r="I35" s="592"/>
      <c r="J35" s="271" t="s">
        <v>129</v>
      </c>
      <c r="K35" s="158" t="s">
        <v>130</v>
      </c>
      <c r="L35" s="38">
        <v>0</v>
      </c>
      <c r="M35" s="260">
        <f>N35+O35</f>
        <v>0</v>
      </c>
      <c r="N35" s="27">
        <v>0</v>
      </c>
      <c r="O35" s="263">
        <v>0</v>
      </c>
      <c r="P35" s="146">
        <v>0</v>
      </c>
      <c r="Q35" s="534"/>
      <c r="R35" s="47" t="s">
        <v>131</v>
      </c>
      <c r="S35" s="23"/>
    </row>
    <row r="36" spans="1:19" ht="150" x14ac:dyDescent="0.25">
      <c r="A36" s="274">
        <v>13</v>
      </c>
      <c r="B36" s="275" t="s">
        <v>19</v>
      </c>
      <c r="C36" s="275" t="s">
        <v>26</v>
      </c>
      <c r="D36" s="275" t="s">
        <v>63</v>
      </c>
      <c r="E36" s="165" t="s">
        <v>132</v>
      </c>
      <c r="F36" s="165" t="s">
        <v>25</v>
      </c>
      <c r="G36" s="122">
        <v>75726679.859999999</v>
      </c>
      <c r="H36" s="122" t="s">
        <v>19</v>
      </c>
      <c r="I36" s="2" t="s">
        <v>133</v>
      </c>
      <c r="J36" s="133" t="s">
        <v>66</v>
      </c>
      <c r="K36" s="158" t="s">
        <v>134</v>
      </c>
      <c r="L36" s="144">
        <v>259239.57</v>
      </c>
      <c r="M36" s="276">
        <f>N36+O36</f>
        <v>259240</v>
      </c>
      <c r="N36" s="37">
        <v>259240</v>
      </c>
      <c r="O36" s="277">
        <v>0</v>
      </c>
      <c r="P36" s="146">
        <f t="shared" si="2"/>
        <v>1.0000016586973972</v>
      </c>
      <c r="Q36" s="137">
        <f>M36/G36</f>
        <v>3.4233641363819326E-3</v>
      </c>
      <c r="R36" s="264" t="s">
        <v>135</v>
      </c>
      <c r="S36" s="23"/>
    </row>
    <row r="37" spans="1:19" ht="150" x14ac:dyDescent="0.25">
      <c r="A37" s="274">
        <v>14</v>
      </c>
      <c r="B37" s="275" t="s">
        <v>19</v>
      </c>
      <c r="C37" s="275" t="s">
        <v>136</v>
      </c>
      <c r="D37" s="275" t="s">
        <v>63</v>
      </c>
      <c r="E37" s="165" t="s">
        <v>30</v>
      </c>
      <c r="F37" s="278" t="s">
        <v>25</v>
      </c>
      <c r="G37" s="122">
        <v>114144662.22</v>
      </c>
      <c r="H37" s="122" t="s">
        <v>19</v>
      </c>
      <c r="I37" s="2" t="s">
        <v>94</v>
      </c>
      <c r="J37" s="377" t="s">
        <v>66</v>
      </c>
      <c r="K37" s="279" t="s">
        <v>137</v>
      </c>
      <c r="L37" s="48">
        <v>186679.77</v>
      </c>
      <c r="M37" s="260">
        <f t="shared" ref="M37:M38" si="4">N37+O37</f>
        <v>195663</v>
      </c>
      <c r="N37" s="49">
        <v>195663</v>
      </c>
      <c r="O37" s="273">
        <v>0</v>
      </c>
      <c r="P37" s="137">
        <f>M37/L37</f>
        <v>1.0481210685014237</v>
      </c>
      <c r="Q37" s="137">
        <f>M37/G37</f>
        <v>1.7141668843251145E-3</v>
      </c>
      <c r="R37" s="264" t="s">
        <v>138</v>
      </c>
      <c r="S37" s="23"/>
    </row>
    <row r="38" spans="1:19" ht="135" x14ac:dyDescent="0.25">
      <c r="A38" s="274">
        <v>15</v>
      </c>
      <c r="B38" s="275" t="s">
        <v>19</v>
      </c>
      <c r="C38" s="275" t="s">
        <v>27</v>
      </c>
      <c r="D38" s="275" t="s">
        <v>63</v>
      </c>
      <c r="E38" s="165" t="s">
        <v>30</v>
      </c>
      <c r="F38" s="278" t="s">
        <v>25</v>
      </c>
      <c r="G38" s="122">
        <v>97275841.819999993</v>
      </c>
      <c r="H38" s="122" t="s">
        <v>19</v>
      </c>
      <c r="I38" s="2" t="s">
        <v>94</v>
      </c>
      <c r="J38" s="271" t="s">
        <v>66</v>
      </c>
      <c r="K38" s="280" t="s">
        <v>139</v>
      </c>
      <c r="L38" s="281">
        <v>910378.05</v>
      </c>
      <c r="M38" s="48">
        <f t="shared" si="4"/>
        <v>751433</v>
      </c>
      <c r="N38" s="282">
        <v>751433</v>
      </c>
      <c r="O38" s="283">
        <v>0</v>
      </c>
      <c r="P38" s="284">
        <v>1</v>
      </c>
      <c r="Q38" s="285">
        <f>M38/G38</f>
        <v>7.7247648125261942E-3</v>
      </c>
      <c r="R38" s="286" t="s">
        <v>140</v>
      </c>
      <c r="S38" s="23"/>
    </row>
    <row r="39" spans="1:19" ht="120" x14ac:dyDescent="0.25">
      <c r="A39" s="287">
        <v>16</v>
      </c>
      <c r="B39" s="288" t="s">
        <v>12</v>
      </c>
      <c r="C39" s="257" t="s">
        <v>28</v>
      </c>
      <c r="D39" s="257" t="s">
        <v>112</v>
      </c>
      <c r="E39" s="4" t="s">
        <v>141</v>
      </c>
      <c r="F39" s="289" t="s">
        <v>25</v>
      </c>
      <c r="G39" s="102">
        <v>112459975.41</v>
      </c>
      <c r="H39" s="102" t="s">
        <v>12</v>
      </c>
      <c r="I39" s="4" t="s">
        <v>122</v>
      </c>
      <c r="J39" s="257" t="s">
        <v>13</v>
      </c>
      <c r="K39" s="290" t="s">
        <v>156</v>
      </c>
      <c r="L39" s="43">
        <v>483531</v>
      </c>
      <c r="M39" s="43">
        <v>483531</v>
      </c>
      <c r="N39" s="291">
        <v>483531</v>
      </c>
      <c r="O39" s="292">
        <v>0</v>
      </c>
      <c r="P39" s="284">
        <v>1</v>
      </c>
      <c r="Q39" s="387">
        <f>M39/G39</f>
        <v>4.2995830137537465E-3</v>
      </c>
      <c r="R39" s="1" t="s">
        <v>313</v>
      </c>
      <c r="S39" s="23"/>
    </row>
    <row r="40" spans="1:19" ht="106.9" customHeight="1" x14ac:dyDescent="0.25">
      <c r="A40" s="683">
        <v>21</v>
      </c>
      <c r="B40" s="504" t="s">
        <v>15</v>
      </c>
      <c r="C40" s="504" t="s">
        <v>142</v>
      </c>
      <c r="D40" s="504" t="s">
        <v>76</v>
      </c>
      <c r="E40" s="698" t="s">
        <v>143</v>
      </c>
      <c r="F40" s="719" t="s">
        <v>25</v>
      </c>
      <c r="G40" s="705">
        <v>32817739.739999998</v>
      </c>
      <c r="H40" s="738" t="s">
        <v>144</v>
      </c>
      <c r="I40" s="711" t="s">
        <v>122</v>
      </c>
      <c r="J40" s="133" t="s">
        <v>145</v>
      </c>
      <c r="K40" s="272" t="s">
        <v>146</v>
      </c>
      <c r="L40" s="589">
        <v>638862.01</v>
      </c>
      <c r="M40" s="293">
        <v>229295</v>
      </c>
      <c r="N40" s="46">
        <v>229295</v>
      </c>
      <c r="O40" s="294">
        <v>0</v>
      </c>
      <c r="P40" s="532">
        <f>(M40+M41)/L40</f>
        <v>0.97487175673507342</v>
      </c>
      <c r="Q40" s="556">
        <f>M40/(G40+M41)</f>
        <v>6.9041357197779729E-3</v>
      </c>
      <c r="R40" s="722" t="s">
        <v>370</v>
      </c>
      <c r="S40" s="23"/>
    </row>
    <row r="41" spans="1:19" ht="138.6" customHeight="1" x14ac:dyDescent="0.25">
      <c r="A41" s="635"/>
      <c r="B41" s="550"/>
      <c r="C41" s="550"/>
      <c r="D41" s="550"/>
      <c r="E41" s="700"/>
      <c r="F41" s="721"/>
      <c r="G41" s="707"/>
      <c r="H41" s="739"/>
      <c r="I41" s="713"/>
      <c r="J41" s="133" t="s">
        <v>13</v>
      </c>
      <c r="K41" s="139" t="s">
        <v>147</v>
      </c>
      <c r="L41" s="590"/>
      <c r="M41" s="293">
        <f>N41</f>
        <v>393513.53</v>
      </c>
      <c r="N41" s="46">
        <v>393513.53</v>
      </c>
      <c r="O41" s="294">
        <v>0</v>
      </c>
      <c r="P41" s="534"/>
      <c r="Q41" s="557"/>
      <c r="R41" s="723"/>
      <c r="S41" s="23"/>
    </row>
    <row r="42" spans="1:19" ht="51.6" customHeight="1" x14ac:dyDescent="0.25">
      <c r="A42" s="729">
        <v>32</v>
      </c>
      <c r="B42" s="740" t="s">
        <v>14</v>
      </c>
      <c r="C42" s="740" t="s">
        <v>364</v>
      </c>
      <c r="D42" s="740" t="s">
        <v>112</v>
      </c>
      <c r="E42" s="740" t="s">
        <v>365</v>
      </c>
      <c r="F42" s="740" t="s">
        <v>307</v>
      </c>
      <c r="G42" s="742">
        <v>4146520.73</v>
      </c>
      <c r="H42" s="740" t="s">
        <v>14</v>
      </c>
      <c r="I42" s="740" t="s">
        <v>366</v>
      </c>
      <c r="J42" s="381" t="s">
        <v>309</v>
      </c>
      <c r="K42" s="740" t="s">
        <v>368</v>
      </c>
      <c r="L42" s="744">
        <v>740806.74</v>
      </c>
      <c r="M42" s="386">
        <f>N42+O42</f>
        <v>414621.75</v>
      </c>
      <c r="N42" s="402">
        <v>414621.75</v>
      </c>
      <c r="O42" s="384">
        <v>0</v>
      </c>
      <c r="P42" s="378">
        <v>0</v>
      </c>
      <c r="Q42" s="556">
        <f>(M42+M43)/G42</f>
        <v>0.17865743070817833</v>
      </c>
      <c r="R42" s="688" t="s">
        <v>369</v>
      </c>
      <c r="S42" s="23"/>
    </row>
    <row r="43" spans="1:19" ht="114" customHeight="1" thickBot="1" x14ac:dyDescent="0.3">
      <c r="A43" s="730"/>
      <c r="B43" s="741"/>
      <c r="C43" s="741"/>
      <c r="D43" s="741"/>
      <c r="E43" s="741"/>
      <c r="F43" s="741"/>
      <c r="G43" s="743"/>
      <c r="H43" s="741"/>
      <c r="I43" s="741"/>
      <c r="J43" s="382" t="s">
        <v>367</v>
      </c>
      <c r="K43" s="741"/>
      <c r="L43" s="745"/>
      <c r="M43" s="380">
        <f>N43+O43</f>
        <v>326184.99</v>
      </c>
      <c r="N43" s="383">
        <v>326184.99</v>
      </c>
      <c r="O43" s="385">
        <v>0</v>
      </c>
      <c r="P43" s="378">
        <v>0</v>
      </c>
      <c r="Q43" s="731"/>
      <c r="R43" s="689"/>
      <c r="S43" s="23"/>
    </row>
    <row r="44" spans="1:19" ht="28.5" customHeight="1" thickBot="1" x14ac:dyDescent="0.3">
      <c r="A44" s="388"/>
      <c r="B44" s="389" t="s">
        <v>0</v>
      </c>
      <c r="C44" s="390"/>
      <c r="D44" s="390"/>
      <c r="E44" s="391"/>
      <c r="F44" s="392"/>
      <c r="G44" s="393">
        <f>SUM(G6:G43)</f>
        <v>3159082177.8499999</v>
      </c>
      <c r="H44" s="394"/>
      <c r="I44" s="395"/>
      <c r="J44" s="395"/>
      <c r="K44" s="396"/>
      <c r="L44" s="397">
        <f>SUM(L6:L43)</f>
        <v>823113790.6400001</v>
      </c>
      <c r="M44" s="397">
        <f>SUM(M6:M43)</f>
        <v>261158062.09999999</v>
      </c>
      <c r="N44" s="398">
        <f>SUM(N6:N43)</f>
        <v>295998199.83999997</v>
      </c>
      <c r="O44" s="399">
        <f>SUM(O6:O43)</f>
        <v>4252481.5100000007</v>
      </c>
      <c r="P44" s="400">
        <f t="shared" ref="P44" si="5">M44/L44</f>
        <v>0.31728063005351953</v>
      </c>
      <c r="Q44" s="400">
        <f t="shared" ref="Q44" si="6">M44/G44</f>
        <v>8.2668967566313284E-2</v>
      </c>
      <c r="R44" s="401" t="s">
        <v>148</v>
      </c>
      <c r="S44" s="23"/>
    </row>
    <row r="45" spans="1:19" ht="30" customHeight="1" x14ac:dyDescent="0.25">
      <c r="A45" s="51"/>
      <c r="B45" s="52" t="s">
        <v>149</v>
      </c>
      <c r="C45" s="724" t="s">
        <v>150</v>
      </c>
      <c r="D45" s="724"/>
      <c r="E45" s="724"/>
      <c r="F45" s="724"/>
      <c r="G45" s="724"/>
      <c r="H45" s="724"/>
      <c r="I45" s="724"/>
      <c r="J45" s="724"/>
      <c r="K45" s="725"/>
      <c r="L45" s="53" t="s">
        <v>148</v>
      </c>
      <c r="M45" s="53" t="s">
        <v>148</v>
      </c>
      <c r="N45" s="54">
        <f>N6+N9+N12+N15+N20+N21+N26+N28+N30+N32+N40+N33+N39+N41+N42+N43</f>
        <v>147986248.19</v>
      </c>
      <c r="O45" s="55" t="s">
        <v>148</v>
      </c>
      <c r="P45" s="56" t="s">
        <v>148</v>
      </c>
      <c r="Q45" s="295" t="s">
        <v>148</v>
      </c>
      <c r="R45" s="296" t="s">
        <v>148</v>
      </c>
    </row>
    <row r="46" spans="1:19" ht="30" customHeight="1" x14ac:dyDescent="0.25">
      <c r="A46" s="57"/>
      <c r="B46" s="58" t="s">
        <v>149</v>
      </c>
      <c r="C46" s="732" t="s">
        <v>151</v>
      </c>
      <c r="D46" s="732"/>
      <c r="E46" s="732"/>
      <c r="F46" s="732"/>
      <c r="G46" s="732"/>
      <c r="H46" s="732"/>
      <c r="I46" s="732"/>
      <c r="J46" s="732"/>
      <c r="K46" s="733"/>
      <c r="L46" s="59" t="s">
        <v>148</v>
      </c>
      <c r="M46" s="59" t="s">
        <v>148</v>
      </c>
      <c r="N46" s="60">
        <f>N8+N11+N14</f>
        <v>39092619.25</v>
      </c>
      <c r="O46" s="61" t="s">
        <v>148</v>
      </c>
      <c r="P46" s="62" t="s">
        <v>148</v>
      </c>
      <c r="Q46" s="297" t="s">
        <v>148</v>
      </c>
      <c r="R46" s="298" t="s">
        <v>148</v>
      </c>
    </row>
    <row r="47" spans="1:19" ht="30.75" customHeight="1" thickBot="1" x14ac:dyDescent="0.3">
      <c r="A47" s="63"/>
      <c r="B47" s="64" t="s">
        <v>149</v>
      </c>
      <c r="C47" s="734" t="s">
        <v>152</v>
      </c>
      <c r="D47" s="734"/>
      <c r="E47" s="734"/>
      <c r="F47" s="734"/>
      <c r="G47" s="734"/>
      <c r="H47" s="734"/>
      <c r="I47" s="734"/>
      <c r="J47" s="734"/>
      <c r="K47" s="735"/>
      <c r="L47" s="65" t="s">
        <v>148</v>
      </c>
      <c r="M47" s="65" t="s">
        <v>148</v>
      </c>
      <c r="N47" s="66">
        <f>N16+N19+N23+N27+N29+N31+N34+N36+N37+N38+N17+N18</f>
        <v>108919332.40000001</v>
      </c>
      <c r="O47" s="67">
        <f>O44</f>
        <v>4252481.5100000007</v>
      </c>
      <c r="P47" s="299" t="s">
        <v>148</v>
      </c>
      <c r="Q47" s="300" t="s">
        <v>148</v>
      </c>
      <c r="R47" s="301" t="s">
        <v>148</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153</v>
      </c>
      <c r="C50" s="70"/>
      <c r="D50" s="70"/>
      <c r="L50" s="248"/>
      <c r="M50" s="248"/>
      <c r="N50" s="84"/>
      <c r="O50" s="85"/>
      <c r="P50" s="86"/>
      <c r="Q50" s="86"/>
    </row>
    <row r="51" spans="1:17" ht="52.15" customHeight="1" x14ac:dyDescent="0.25">
      <c r="A51" s="68"/>
      <c r="B51" s="736" t="s">
        <v>154</v>
      </c>
      <c r="C51" s="736"/>
      <c r="D51" s="736"/>
      <c r="E51" s="736"/>
      <c r="F51" s="736"/>
      <c r="G51" s="736"/>
      <c r="H51" s="736"/>
      <c r="I51" s="736"/>
      <c r="J51" s="74"/>
      <c r="K51" s="74"/>
      <c r="L51" s="87"/>
      <c r="M51" s="88"/>
      <c r="O51" s="76"/>
      <c r="P51" s="76"/>
      <c r="Q51" s="76"/>
    </row>
    <row r="52" spans="1:17" ht="27.6" customHeight="1" x14ac:dyDescent="0.25">
      <c r="A52" s="68"/>
      <c r="B52" s="736" t="s">
        <v>155</v>
      </c>
      <c r="C52" s="737"/>
      <c r="D52" s="737"/>
      <c r="E52" s="737"/>
      <c r="F52" s="737"/>
      <c r="G52" s="737"/>
      <c r="H52" s="737"/>
      <c r="I52" s="737"/>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J12:J14"/>
    <mergeCell ref="K12:K14"/>
    <mergeCell ref="J16:J18"/>
    <mergeCell ref="K16:K18"/>
    <mergeCell ref="M9:M11"/>
    <mergeCell ref="L12:L14"/>
    <mergeCell ref="M12:M14"/>
    <mergeCell ref="O12:O14"/>
    <mergeCell ref="O9:O11"/>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P6:P8"/>
    <mergeCell ref="Q6:Q8"/>
    <mergeCell ref="R6:R8"/>
    <mergeCell ref="F6:F8"/>
    <mergeCell ref="G6:G8"/>
    <mergeCell ref="H6:H8"/>
    <mergeCell ref="I6:I8"/>
    <mergeCell ref="J6:J8"/>
    <mergeCell ref="K6:K8"/>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s>
  <pageMargins left="0.23622047244094491" right="0.23622047244094491" top="0.74803149606299213" bottom="0.74803149606299213" header="0.31496062992125984" footer="0.31496062992125984"/>
  <pageSetup paperSize="8" scale="60" fitToHeight="0" orientation="landscape" r:id="rId1"/>
  <headerFooter>
    <oddFooter xml:space="preserve">&amp;CStránka &amp;P z &amp;N&amp;RZpracoval odbor finanční, stav k 1. 11. 2019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847F8750-5BC6-42F9-A31E-205A7DB846D4}"/>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bodu č. 16) k usnesení z 20. jednání Zastupitelstva Karlovarského kraje, které se uskutečnilo dne 16.12.2019</dc:title>
  <dc:creator/>
  <cp:lastModifiedBy/>
  <dcterms:created xsi:type="dcterms:W3CDTF">2006-09-16T00:00:00Z</dcterms:created>
  <dcterms:modified xsi:type="dcterms:W3CDTF">2019-12-17T08:15:15Z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