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50"/>
  </bookViews>
  <sheets>
    <sheet name="Rekapitulace" sheetId="66" r:id="rId1"/>
    <sheet name="A1_KK_vyřazení " sheetId="68" r:id="rId2"/>
    <sheet name="A2_PO_vyřazení " sheetId="60" r:id="rId3"/>
    <sheet name="B1_KK_sledování " sheetId="69" r:id="rId4"/>
    <sheet name="B2_PO_sledován" sheetId="70" r:id="rId5"/>
  </sheets>
  <definedNames>
    <definedName name="_xlnm._FilterDatabase" localSheetId="1" hidden="1">'A1_KK_vyřazení '!$A$5:$Q$87</definedName>
    <definedName name="_xlnm._FilterDatabase" localSheetId="2" hidden="1">'A2_PO_vyřazení '!$A$5:$Q$54</definedName>
    <definedName name="_xlnm._FilterDatabase" localSheetId="3" hidden="1">'B1_KK_sledování '!$A$6:$T$49</definedName>
    <definedName name="_xlnm._FilterDatabase" localSheetId="4" hidden="1">B2_PO_sledován!$A$6:$WVR$46</definedName>
    <definedName name="_xlnm.Print_Titles" localSheetId="1">'A1_KK_vyřazení '!$4:$5</definedName>
    <definedName name="_xlnm.Print_Titles" localSheetId="2">'A2_PO_vyřazení '!$4:$5</definedName>
    <definedName name="_xlnm.Print_Titles" localSheetId="3">'B1_KK_sledování '!$4:$6</definedName>
    <definedName name="_xlnm.Print_Titles" localSheetId="4">B2_PO_sledován!$4:$6</definedName>
  </definedNames>
  <calcPr calcId="162913"/>
</workbook>
</file>

<file path=xl/calcChain.xml><?xml version="1.0" encoding="utf-8"?>
<calcChain xmlns="http://schemas.openxmlformats.org/spreadsheetml/2006/main">
  <c r="J54" i="60" l="1"/>
  <c r="L43" i="70"/>
  <c r="N43" i="70" l="1"/>
  <c r="N45" i="70"/>
  <c r="N49" i="69" l="1"/>
  <c r="N48" i="69"/>
  <c r="Q46" i="69"/>
  <c r="P46" i="69"/>
  <c r="Q45" i="69"/>
  <c r="P45" i="69"/>
  <c r="H21" i="66" l="1"/>
  <c r="H22" i="66"/>
  <c r="F21" i="66"/>
  <c r="N46" i="70"/>
  <c r="O43" i="70"/>
  <c r="O46" i="70" s="1"/>
  <c r="G43" i="70"/>
  <c r="C21" i="66" s="1"/>
  <c r="M42" i="70"/>
  <c r="Q41" i="70" s="1"/>
  <c r="T41" i="70"/>
  <c r="S41" i="70"/>
  <c r="Q40" i="70"/>
  <c r="M39" i="70"/>
  <c r="T39" i="70" s="1"/>
  <c r="S39" i="70" s="1"/>
  <c r="M38" i="70"/>
  <c r="P38" i="70" s="1"/>
  <c r="M37" i="70"/>
  <c r="Q37" i="70" s="1"/>
  <c r="M36" i="70"/>
  <c r="M35" i="70"/>
  <c r="P35" i="70" s="1"/>
  <c r="T34" i="70"/>
  <c r="S34" i="70" s="1"/>
  <c r="P34" i="70"/>
  <c r="M33" i="70"/>
  <c r="T33" i="70" s="1"/>
  <c r="S33" i="70" s="1"/>
  <c r="M32" i="70"/>
  <c r="T32" i="70" s="1"/>
  <c r="S32" i="70" s="1"/>
  <c r="M31" i="70"/>
  <c r="P31" i="70" s="1"/>
  <c r="M30" i="70"/>
  <c r="P30" i="70" s="1"/>
  <c r="M29" i="70"/>
  <c r="T29" i="70" s="1"/>
  <c r="S29" i="70" s="1"/>
  <c r="M28" i="70"/>
  <c r="P28" i="70" s="1"/>
  <c r="M27" i="70"/>
  <c r="Q27" i="70" s="1"/>
  <c r="M26" i="70"/>
  <c r="P26" i="70" s="1"/>
  <c r="P25" i="70"/>
  <c r="P24" i="70"/>
  <c r="M23" i="70"/>
  <c r="M22" i="70"/>
  <c r="T22" i="70" s="1"/>
  <c r="S22" i="70" s="1"/>
  <c r="M21" i="70"/>
  <c r="P21" i="70" s="1"/>
  <c r="M20" i="70"/>
  <c r="P20" i="70" s="1"/>
  <c r="M17" i="70"/>
  <c r="P17" i="70" s="1"/>
  <c r="T16" i="70"/>
  <c r="S16" i="70" s="1"/>
  <c r="M16" i="70"/>
  <c r="P16" i="70" s="1"/>
  <c r="M13" i="70"/>
  <c r="Q13" i="70" s="1"/>
  <c r="M10" i="70"/>
  <c r="P10" i="70" s="1"/>
  <c r="N44" i="70"/>
  <c r="M7" i="70"/>
  <c r="P22" i="70" l="1"/>
  <c r="T21" i="70"/>
  <c r="S21" i="70" s="1"/>
  <c r="Q10" i="70"/>
  <c r="T27" i="70"/>
  <c r="S27" i="70" s="1"/>
  <c r="P37" i="70"/>
  <c r="Q39" i="70"/>
  <c r="T17" i="70"/>
  <c r="S17" i="70" s="1"/>
  <c r="T31" i="70"/>
  <c r="S31" i="70" s="1"/>
  <c r="P13" i="70"/>
  <c r="Q20" i="70"/>
  <c r="Q22" i="70"/>
  <c r="P41" i="70"/>
  <c r="Q38" i="70"/>
  <c r="I21" i="66"/>
  <c r="M43" i="70"/>
  <c r="G21" i="66" s="1"/>
  <c r="P29" i="70"/>
  <c r="Q31" i="70"/>
  <c r="P33" i="70"/>
  <c r="P7" i="70"/>
  <c r="T10" i="70"/>
  <c r="S10" i="70" s="1"/>
  <c r="T20" i="70"/>
  <c r="S20" i="70" s="1"/>
  <c r="P27" i="70"/>
  <c r="Q29" i="70"/>
  <c r="Q33" i="70"/>
  <c r="T38" i="70"/>
  <c r="S38" i="70" s="1"/>
  <c r="Q7" i="70"/>
  <c r="T7" i="70"/>
  <c r="S7" i="70" s="1"/>
  <c r="P32" i="70"/>
  <c r="P43" i="70" l="1"/>
  <c r="T43" i="70"/>
  <c r="S43" i="70" s="1"/>
  <c r="Q43" i="70"/>
  <c r="K21" i="66"/>
  <c r="J21" i="66"/>
  <c r="O47" i="69"/>
  <c r="I20" i="66" s="1"/>
  <c r="N47" i="69"/>
  <c r="H20" i="66" s="1"/>
  <c r="L47" i="69"/>
  <c r="F20" i="66" s="1"/>
  <c r="G47" i="69"/>
  <c r="C20" i="66" s="1"/>
  <c r="Q44" i="69"/>
  <c r="P44" i="69"/>
  <c r="Q43" i="69"/>
  <c r="M42" i="69"/>
  <c r="Q42" i="69" s="1"/>
  <c r="P41" i="69"/>
  <c r="P40" i="69"/>
  <c r="Q38" i="69"/>
  <c r="P38" i="69"/>
  <c r="M37" i="69"/>
  <c r="P37" i="69" s="1"/>
  <c r="M34" i="69"/>
  <c r="T34" i="69" s="1"/>
  <c r="S34" i="69" s="1"/>
  <c r="T33" i="69"/>
  <c r="S33" i="69"/>
  <c r="M33" i="69"/>
  <c r="P33" i="69" s="1"/>
  <c r="M32" i="69"/>
  <c r="T32" i="69" s="1"/>
  <c r="S32" i="69" s="1"/>
  <c r="M30" i="69"/>
  <c r="P30" i="69" s="1"/>
  <c r="M29" i="69"/>
  <c r="T29" i="69" s="1"/>
  <c r="S29" i="69" s="1"/>
  <c r="M27" i="69"/>
  <c r="P27" i="69" s="1"/>
  <c r="Q26" i="69"/>
  <c r="M26" i="69"/>
  <c r="T26" i="69" s="1"/>
  <c r="S26" i="69" s="1"/>
  <c r="M25" i="69"/>
  <c r="T25" i="69" s="1"/>
  <c r="S25" i="69" s="1"/>
  <c r="M24" i="69"/>
  <c r="T23" i="69"/>
  <c r="S23" i="69" s="1"/>
  <c r="M23" i="69"/>
  <c r="M22" i="69"/>
  <c r="T22" i="69" s="1"/>
  <c r="S22" i="69" s="1"/>
  <c r="M20" i="69"/>
  <c r="P20" i="69" s="1"/>
  <c r="T19" i="69"/>
  <c r="S19" i="69"/>
  <c r="P19" i="69"/>
  <c r="M18" i="69"/>
  <c r="Q18" i="69" s="1"/>
  <c r="T16" i="69"/>
  <c r="S16" i="69" s="1"/>
  <c r="Q16" i="69"/>
  <c r="P16" i="69"/>
  <c r="M15" i="69"/>
  <c r="P15" i="69" s="1"/>
  <c r="M14" i="69"/>
  <c r="Q14" i="69" s="1"/>
  <c r="M13" i="69"/>
  <c r="P13" i="69" s="1"/>
  <c r="M12" i="69"/>
  <c r="Q12" i="69" s="1"/>
  <c r="P11" i="69"/>
  <c r="M10" i="69"/>
  <c r="P10" i="69" s="1"/>
  <c r="M9" i="69"/>
  <c r="T9" i="69" s="1"/>
  <c r="S9" i="69" s="1"/>
  <c r="M8" i="69"/>
  <c r="M7" i="69"/>
  <c r="T7" i="69" s="1"/>
  <c r="S7" i="69" s="1"/>
  <c r="T20" i="69" l="1"/>
  <c r="S20" i="69" s="1"/>
  <c r="P25" i="69"/>
  <c r="P42" i="69"/>
  <c r="T27" i="69"/>
  <c r="S27" i="69" s="1"/>
  <c r="P23" i="69"/>
  <c r="Q30" i="69"/>
  <c r="T37" i="69"/>
  <c r="S37" i="69" s="1"/>
  <c r="P7" i="69"/>
  <c r="P14" i="69"/>
  <c r="T18" i="69"/>
  <c r="S18" i="69" s="1"/>
  <c r="Q23" i="69"/>
  <c r="Q7" i="69"/>
  <c r="P26" i="69"/>
  <c r="O49" i="69"/>
  <c r="H23" i="66"/>
  <c r="I23" i="66"/>
  <c r="F23" i="66"/>
  <c r="Q13" i="69"/>
  <c r="P22" i="69"/>
  <c r="P29" i="69"/>
  <c r="P32" i="69"/>
  <c r="T8" i="69"/>
  <c r="S8" i="69" s="1"/>
  <c r="T10" i="69"/>
  <c r="S10" i="69" s="1"/>
  <c r="Q29" i="69"/>
  <c r="Q32" i="69"/>
  <c r="P34" i="69"/>
  <c r="M47" i="69"/>
  <c r="P8" i="69"/>
  <c r="P9" i="69"/>
  <c r="P18" i="69"/>
  <c r="P12" i="69"/>
  <c r="Q20" i="69"/>
  <c r="Q27" i="69"/>
  <c r="G20" i="66" l="1"/>
  <c r="J20" i="66" s="1"/>
  <c r="J23" i="66" s="1"/>
  <c r="T47" i="69"/>
  <c r="S47" i="69" s="1"/>
  <c r="G23" i="66"/>
  <c r="K23" i="66" s="1"/>
  <c r="K20" i="66"/>
  <c r="Q47" i="69"/>
  <c r="P47" i="69"/>
  <c r="J87" i="68" l="1"/>
  <c r="Q87" i="68" l="1"/>
  <c r="G87" i="68"/>
  <c r="D8" i="66" s="1"/>
  <c r="O54" i="60" l="1"/>
  <c r="L84" i="68" l="1"/>
  <c r="M84" i="68" s="1"/>
  <c r="L83" i="68"/>
  <c r="M83" i="68" s="1"/>
  <c r="L82" i="68"/>
  <c r="M82" i="68" s="1"/>
  <c r="L81" i="68"/>
  <c r="M81" i="68" s="1"/>
  <c r="L79" i="68"/>
  <c r="M79" i="68" s="1"/>
  <c r="L76" i="68"/>
  <c r="M76" i="68" s="1"/>
  <c r="L75" i="68"/>
  <c r="M75" i="68" s="1"/>
  <c r="L73" i="68"/>
  <c r="M73" i="68" s="1"/>
  <c r="L72" i="68"/>
  <c r="M72" i="68" s="1"/>
  <c r="L71" i="68"/>
  <c r="M71" i="68" s="1"/>
  <c r="L70" i="68"/>
  <c r="M70" i="68" s="1"/>
  <c r="L69" i="68"/>
  <c r="M69" i="68" s="1"/>
  <c r="L68" i="68"/>
  <c r="M68" i="68" s="1"/>
  <c r="L67" i="68"/>
  <c r="M67" i="68" s="1"/>
  <c r="L66" i="68"/>
  <c r="M66" i="68" s="1"/>
  <c r="O87" i="68"/>
  <c r="L65" i="68"/>
  <c r="M65" i="68" s="1"/>
  <c r="L64" i="68"/>
  <c r="M64" i="68" s="1"/>
  <c r="L63" i="68"/>
  <c r="M63" i="68" s="1"/>
  <c r="L62" i="68"/>
  <c r="M62" i="68" s="1"/>
  <c r="F87" i="68"/>
  <c r="K87" i="68"/>
  <c r="J8" i="66" l="1"/>
  <c r="G8" i="66"/>
  <c r="F8" i="66"/>
  <c r="C8" i="66"/>
  <c r="K8" i="66"/>
  <c r="L61" i="68"/>
  <c r="M61" i="68" s="1"/>
  <c r="L60" i="68"/>
  <c r="M60" i="68" s="1"/>
  <c r="L58" i="68"/>
  <c r="M58" i="68" s="1"/>
  <c r="L57" i="68"/>
  <c r="M57" i="68" s="1"/>
  <c r="L56" i="68"/>
  <c r="M56" i="68" s="1"/>
  <c r="L55" i="68"/>
  <c r="M55" i="68" s="1"/>
  <c r="L54" i="68"/>
  <c r="M54" i="68" s="1"/>
  <c r="L53" i="68"/>
  <c r="M53" i="68" s="1"/>
  <c r="L52" i="68"/>
  <c r="M52" i="68" s="1"/>
  <c r="L51" i="68"/>
  <c r="M51" i="68" s="1"/>
  <c r="L50" i="68"/>
  <c r="M50" i="68" s="1"/>
  <c r="L49" i="68"/>
  <c r="M49" i="68" s="1"/>
  <c r="L48" i="68"/>
  <c r="M48" i="68" s="1"/>
  <c r="L47" i="68"/>
  <c r="M47" i="68" s="1"/>
  <c r="L46" i="68"/>
  <c r="M46" i="68" s="1"/>
  <c r="L43" i="68"/>
  <c r="M43" i="68" s="1"/>
  <c r="L42" i="68"/>
  <c r="M42" i="68" s="1"/>
  <c r="L41" i="68"/>
  <c r="M41" i="68" s="1"/>
  <c r="L37" i="68"/>
  <c r="M37" i="68" s="1"/>
  <c r="L36" i="68"/>
  <c r="M36" i="68" s="1"/>
  <c r="L35" i="68"/>
  <c r="M35" i="68" s="1"/>
  <c r="L32" i="68"/>
  <c r="M32" i="68" s="1"/>
  <c r="L31" i="68"/>
  <c r="M31" i="68" s="1"/>
  <c r="L30" i="68"/>
  <c r="M30" i="68" s="1"/>
  <c r="L29" i="68"/>
  <c r="M29" i="68" s="1"/>
  <c r="L28" i="68"/>
  <c r="M28" i="68" s="1"/>
  <c r="L27" i="68"/>
  <c r="M27" i="68" s="1"/>
  <c r="L26" i="68"/>
  <c r="M26" i="68" s="1"/>
  <c r="L25" i="68"/>
  <c r="M25" i="68" s="1"/>
  <c r="L24" i="68"/>
  <c r="M24" i="68" s="1"/>
  <c r="L23" i="68"/>
  <c r="M23" i="68" s="1"/>
  <c r="L22" i="68"/>
  <c r="M22" i="68" s="1"/>
  <c r="L21" i="68"/>
  <c r="M21" i="68" s="1"/>
  <c r="L20" i="68"/>
  <c r="M20" i="68" s="1"/>
  <c r="L19" i="68"/>
  <c r="M19" i="68" s="1"/>
  <c r="L18" i="68"/>
  <c r="M18" i="68" s="1"/>
  <c r="L17" i="68"/>
  <c r="M17" i="68" s="1"/>
  <c r="L16" i="68"/>
  <c r="M16" i="68" s="1"/>
  <c r="L15" i="68"/>
  <c r="M15" i="68" s="1"/>
  <c r="L14" i="68"/>
  <c r="L13" i="68"/>
  <c r="M13" i="68" s="1"/>
  <c r="L12" i="68"/>
  <c r="M12" i="68" s="1"/>
  <c r="L11" i="68"/>
  <c r="M11" i="68" s="1"/>
  <c r="L10" i="68"/>
  <c r="M10" i="68" s="1"/>
  <c r="L9" i="68"/>
  <c r="M9" i="68" s="1"/>
  <c r="L8" i="68"/>
  <c r="M8" i="68" s="1"/>
  <c r="L7" i="68"/>
  <c r="M7" i="68" s="1"/>
  <c r="L6" i="68"/>
  <c r="M6" i="68" s="1"/>
  <c r="M14" i="68" l="1"/>
  <c r="L87" i="68"/>
  <c r="E8" i="66"/>
  <c r="M87" i="68" l="1"/>
  <c r="I8" i="66" s="1"/>
  <c r="H8" i="66"/>
  <c r="K54" i="60"/>
  <c r="G9" i="66" l="1"/>
  <c r="J9" i="66"/>
  <c r="C23" i="66"/>
  <c r="Q54" i="60" l="1"/>
  <c r="J10" i="66"/>
  <c r="G54" i="60"/>
  <c r="F54" i="60"/>
  <c r="L50" i="60"/>
  <c r="M50" i="60" s="1"/>
  <c r="L49" i="60"/>
  <c r="M49" i="60" s="1"/>
  <c r="L48" i="60"/>
  <c r="M48" i="60" s="1"/>
  <c r="L47" i="60"/>
  <c r="M47" i="60" s="1"/>
  <c r="L46" i="60"/>
  <c r="M46" i="60" s="1"/>
  <c r="L45" i="60"/>
  <c r="M45" i="60" s="1"/>
  <c r="L44" i="60"/>
  <c r="M44" i="60" s="1"/>
  <c r="L43" i="60"/>
  <c r="M43" i="60" s="1"/>
  <c r="L42" i="60"/>
  <c r="M42" i="60" s="1"/>
  <c r="L41" i="60"/>
  <c r="M41" i="60" s="1"/>
  <c r="L39" i="60"/>
  <c r="M39" i="60" s="1"/>
  <c r="L38" i="60"/>
  <c r="M38" i="60" s="1"/>
  <c r="L36" i="60"/>
  <c r="M36" i="60" s="1"/>
  <c r="L34" i="60"/>
  <c r="M34" i="60" s="1"/>
  <c r="L32" i="60"/>
  <c r="M32" i="60" s="1"/>
  <c r="L31" i="60"/>
  <c r="M31" i="60" s="1"/>
  <c r="L30" i="60"/>
  <c r="M30" i="60" s="1"/>
  <c r="L29" i="60"/>
  <c r="M29" i="60" s="1"/>
  <c r="L28" i="60"/>
  <c r="M28" i="60" s="1"/>
  <c r="L27" i="60"/>
  <c r="M27" i="60" s="1"/>
  <c r="L26" i="60"/>
  <c r="M26" i="60" s="1"/>
  <c r="L25" i="60"/>
  <c r="M25" i="60" s="1"/>
  <c r="L24" i="60"/>
  <c r="M24" i="60" s="1"/>
  <c r="L23" i="60"/>
  <c r="M23" i="60" s="1"/>
  <c r="L21" i="60"/>
  <c r="M21" i="60" s="1"/>
  <c r="L20" i="60"/>
  <c r="M20" i="60" s="1"/>
  <c r="L17" i="60"/>
  <c r="M17" i="60" s="1"/>
  <c r="L16" i="60"/>
  <c r="M16" i="60" s="1"/>
  <c r="L15" i="60"/>
  <c r="M15" i="60" s="1"/>
  <c r="L14" i="60"/>
  <c r="M14" i="60" s="1"/>
  <c r="M11" i="60"/>
  <c r="L10" i="60"/>
  <c r="M10" i="60" s="1"/>
  <c r="L9" i="60"/>
  <c r="M9" i="60" s="1"/>
  <c r="L8" i="60"/>
  <c r="M8" i="60" s="1"/>
  <c r="L7" i="60"/>
  <c r="M7" i="60" s="1"/>
  <c r="L6" i="60"/>
  <c r="M6" i="60" s="1"/>
  <c r="K9" i="66" l="1"/>
  <c r="K10" i="66" s="1"/>
  <c r="D9" i="66"/>
  <c r="D10" i="66" s="1"/>
  <c r="C9" i="66"/>
  <c r="C10" i="66" s="1"/>
  <c r="F9" i="66"/>
  <c r="L54" i="60"/>
  <c r="G10" i="66"/>
  <c r="F10" i="66" l="1"/>
  <c r="E10" i="66"/>
  <c r="E9" i="66"/>
  <c r="M54" i="60"/>
  <c r="H9" i="66"/>
  <c r="H10" i="66" s="1"/>
  <c r="I10" i="66" s="1"/>
  <c r="I9" i="66" l="1"/>
</calcChain>
</file>

<file path=xl/sharedStrings.xml><?xml version="1.0" encoding="utf-8"?>
<sst xmlns="http://schemas.openxmlformats.org/spreadsheetml/2006/main" count="1599" uniqueCount="874">
  <si>
    <t>ROP</t>
  </si>
  <si>
    <t>CELKEM</t>
  </si>
  <si>
    <t>SZŠ a VOŠ Cheb</t>
  </si>
  <si>
    <t>Příjemce dotace</t>
  </si>
  <si>
    <t>sl. 1</t>
  </si>
  <si>
    <t>sl. 2</t>
  </si>
  <si>
    <t>sl. 3</t>
  </si>
  <si>
    <t>sl. 4</t>
  </si>
  <si>
    <t>sl. 5</t>
  </si>
  <si>
    <t>sl. 6</t>
  </si>
  <si>
    <t>sl. 7</t>
  </si>
  <si>
    <t>sl. 8</t>
  </si>
  <si>
    <t>sl. 9</t>
  </si>
  <si>
    <t>sl. 10</t>
  </si>
  <si>
    <t>sl. 11</t>
  </si>
  <si>
    <t>Pořadové číslo projektu</t>
  </si>
  <si>
    <t>sl. 12</t>
  </si>
  <si>
    <t>sl. 13</t>
  </si>
  <si>
    <t>sl. 14</t>
  </si>
  <si>
    <t>Tabulka  A2</t>
  </si>
  <si>
    <t>sl. 15</t>
  </si>
  <si>
    <t>PO_08</t>
  </si>
  <si>
    <t>PO_12</t>
  </si>
  <si>
    <t xml:space="preserve">Celkový objem projektu </t>
  </si>
  <si>
    <t>Vymáhaná částka pro náhradu škody</t>
  </si>
  <si>
    <t>Průběh řešení škodního případu</t>
  </si>
  <si>
    <t xml:space="preserve">Původní finanční postih za zjištěné pochybení </t>
  </si>
  <si>
    <t>sl. 16</t>
  </si>
  <si>
    <t>Galerie 4 -  p.o. KK</t>
  </si>
  <si>
    <t>Specifikace finančního postihu</t>
  </si>
  <si>
    <t>MMR 
krácení dotace</t>
  </si>
  <si>
    <t>PO_19</t>
  </si>
  <si>
    <t>PO_20</t>
  </si>
  <si>
    <t>PO_22</t>
  </si>
  <si>
    <t>PO_23</t>
  </si>
  <si>
    <t>PO_26</t>
  </si>
  <si>
    <t>PO_27</t>
  </si>
  <si>
    <t>PO_29</t>
  </si>
  <si>
    <t>KKN a.s.</t>
  </si>
  <si>
    <t>ÚRR 
krácení dotace</t>
  </si>
  <si>
    <t>Muzeum Sokolov, p.o. KK</t>
  </si>
  <si>
    <t xml:space="preserve">21.1.2014-16.12.2015 </t>
  </si>
  <si>
    <t>Zdravotnická záchranná služba KK, p.o.</t>
  </si>
  <si>
    <t>Gymnázium a obchodní akademie Mariánské Lázně</t>
  </si>
  <si>
    <t>Integrovaná střední škola Cheb, p.o.</t>
  </si>
  <si>
    <t>Domov pro seniory v Lázních Kynžvart, p.o.</t>
  </si>
  <si>
    <t>CRR ČR 
krácení dotace</t>
  </si>
  <si>
    <t>MŠMT 
krácení dotace</t>
  </si>
  <si>
    <t>ÚOHS pokuta</t>
  </si>
  <si>
    <t xml:space="preserve">Částku ve výši 13 699,62 na základě výzvy Muzea Sokolov zaplatila firma OLIVIUS, s.r.o.   </t>
  </si>
  <si>
    <t>Identifikované zjištění</t>
  </si>
  <si>
    <t>Pochybení v 5 veřejných zakázkách -porušení zásady transparentnosti, nedodržení lhůty pro podání nabídek, porušení zásady rovného zacházení; porušení zásady nediskriminace - nehodnotitelné kritérium;
krácení nákladů na drobnou administrativu.</t>
  </si>
  <si>
    <t>Dle Protokolu o kontrole RRSZ 24348/2015 chybně vyplacena II.etapa projektu</t>
  </si>
  <si>
    <t>VZ zajištění poradenských služeb -  dokumentace neobsahuje informaci, kdy a jak byli osloveni uchazeči;
VZ projektová dokumentace - pochybení při hodnocení nabídek, v protokolu o hodnocení uvedeno 7 členů komise, podepsáno 6 členů.</t>
  </si>
  <si>
    <t>ÚRR 
vrácení dotace/ odstoupení 
od smlouvy</t>
  </si>
  <si>
    <t xml:space="preserve">Rozvoj dopravní infrastruktury silnic II. a III. třídy v Karlovarském kraji - I. etapa - CZ.1.09/3.1.00/07.00014 </t>
  </si>
  <si>
    <t>KSÚS, p.o.</t>
  </si>
  <si>
    <t>2.1.2007 - 29.10.2010</t>
  </si>
  <si>
    <t>POSTIH ZRUŠEN</t>
  </si>
  <si>
    <t>ISŠTE Sokolov</t>
  </si>
  <si>
    <t xml:space="preserve">Projekt revitalizace Centra vzdělávání ISŠTE Sokolov
CZ.1.09/1.3.00/18.00376 </t>
  </si>
  <si>
    <t>2.1.2007 - 30.7.2012
vyúčtování projektu 
ZK 102/04/15 ze dne 16.4.2015</t>
  </si>
  <si>
    <t>KKN, a.s.</t>
  </si>
  <si>
    <t xml:space="preserve">Modernizace vybavení a zařízení Karlovarské krajské nemocnice a.s. (ROP I.) 
CZ.1.09/1.3.00/29.00636 </t>
  </si>
  <si>
    <t>Česko – bavorský geopark - zpřístupnění dolu Jeroným v Čisté - vstupní objekt dolu Jeroným  
CZ.1.09/4.1.00/71.01170</t>
  </si>
  <si>
    <t>20.4.2010 -30.6.2015
vyúčtování projektu
ZK 462/09/16 ze dne 8.9.2016</t>
  </si>
  <si>
    <t>ROP 
85% 
15%</t>
  </si>
  <si>
    <t>PO_10</t>
  </si>
  <si>
    <t>PO_13</t>
  </si>
  <si>
    <t>III/21047 Modernizace silnice Nejdek - Pernink 
CZ.1.09/3.1.00/67.01111</t>
  </si>
  <si>
    <t>30.5.2018 proběhlo jednání škodní komise. Vzhledem k tomu, že škoda vznikla v roce 2008 a že výběrové řízení bylo konáno v souladu s tehdejší běžnou praxi a že nelze specifikovat osobu odpovědnou za vznik konkrétní škody doporučila škodní komise škodu ve výši 94.941,60 Kč nevymáhat.</t>
  </si>
  <si>
    <t>Výše škody</t>
  </si>
  <si>
    <t>PO_14</t>
  </si>
  <si>
    <t>Rozvoj dopravní infrastruktury silnic II. a III. třídy v Karlovarském kraji - III.etapa 
CZ.1.09/3.1.00/67.01128</t>
  </si>
  <si>
    <t>PO_15</t>
  </si>
  <si>
    <t>PO_16</t>
  </si>
  <si>
    <t>Modernizace a vybavení přístrojového vybavení Pavilonu akutní medicíny a centrálního vstupu KKN 
(ROP III. nahrazuje ROP II.) CZ.1.09/1.3.00/69.01137</t>
  </si>
  <si>
    <t>PO_17</t>
  </si>
  <si>
    <t>ISŠ Cheb</t>
  </si>
  <si>
    <t>PO_24</t>
  </si>
  <si>
    <t>PO_25</t>
  </si>
  <si>
    <t>Zvýšení akceschopnosti zdravotnické záchranné služby Karlovarského kraje 
CZ.1.06/3.4.00/23.0929
informace k projektu
ZK 285/09/15 ze dne 10.9.2015</t>
  </si>
  <si>
    <t>14.3.2013-28.7.2015
vyúčtování projektu
ZK 292/06/17 ze dne 22.6.2017</t>
  </si>
  <si>
    <t>KKN řešila finanční postih jako škodní případ. Škodní komise na jednání dne 19.12.2018 konstatovala, že neshledala konkrétní pochybení zaměstnance KKN, ale že se jedná o složitou, nejednoznačnou a více výkladovou problematiku veřejných zakázek.</t>
  </si>
  <si>
    <t>FÚ odvod</t>
  </si>
  <si>
    <t>FÚ penále</t>
  </si>
  <si>
    <t>FÚ úrok z posečkání za odvod a penále</t>
  </si>
  <si>
    <t>8.12.2006 - 31.10.2007</t>
  </si>
  <si>
    <t>Houslařská škola
CZ. 04.1.03/3.1.15.2/0194</t>
  </si>
  <si>
    <t>Zdravotnické přístroje KKN
CZ.1.09/1.3.00/87.01387</t>
  </si>
  <si>
    <t>20.11.2015 - 18.5.2016
vyúčtování projektu  
ZK 293/06/17</t>
  </si>
  <si>
    <t>Česko-bavorský   geopark – přírodní dědictví jako šance pro region,
reg. č.: 215</t>
  </si>
  <si>
    <t>Cíl 3 
100%</t>
  </si>
  <si>
    <t>Cíl 3 
90% 
10%</t>
  </si>
  <si>
    <t>PO_30</t>
  </si>
  <si>
    <t>PO_31</t>
  </si>
  <si>
    <t>Zachování vzpomínek pro budoucnost-sasko-český hudebně nástrojářský region celosv.jedinečný v rozmanitosti a velikosti ve výrobě hudeb.nástrojů
100131678</t>
  </si>
  <si>
    <t>SOŠ a SOU Nejdek, p.o.</t>
  </si>
  <si>
    <t xml:space="preserve">Kulinářské zážitky v Krušnohoří(Erzgebirge-Regionální kuchyně jako výraz společné identity v sasko-českém příhraničí
100139164  </t>
  </si>
  <si>
    <t>ROP
92,5% 
7,5%</t>
  </si>
  <si>
    <t>Operační program/ poměr financování</t>
  </si>
  <si>
    <t>Název a registrační číslo projektu</t>
  </si>
  <si>
    <t>Rozhodnutí ÚOHS ze dne 6.12.2013 - pokuta ve výši 1.000.000 Kč, 20. 12. 2013 podán rozklad, ÚOHS 24.11.2014 rozklad zamítnul a rozhodnutí o pokutě nabylo právní, pokuta uhrazena 22.12.2014. 23.1.2015 podala KSUS správní žalobu na Krajský soud v Brně.  9.3.2016 rozsudek Krajského soudu v Brně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t>
  </si>
  <si>
    <t>Rozhodnutí ÚOHS ze dne 5.12.2013 - pokuta ve výši 600.000 Kč, 20. 12. 2013 podán rozklad, 24.11.2014 rozhodnutí o rozkladu - vráceno k dalšímu projednání.  ÚOHS rozhodnutím z 15.1.2015 snížil pokutu na 200 000 Kč; 28.1.2015 podán proti rozhodnutí rozklad. 4.1.2016 Rozhodnutí ÚOHS - zrušení pokuty a zastavení správního řízení.</t>
  </si>
  <si>
    <r>
      <t xml:space="preserve">24.6.2013 ÚOHS vyměřil pokutu ve výši 150.000 Kč. ÚOHS 10.4.2014 zamítnul rozklad, rozhodnutí o pokutě nabylo právní moci, pokuta uhrazena. 10.6.2014 podaná správní žaloba, Rozsudek Krajského soudu v Brně 30 Af 42/2014 - 71 e věci správní žaloby ze dne 20.6.2016 - zamítnuto. </t>
    </r>
    <r>
      <rPr>
        <b/>
        <sz val="11"/>
        <color indexed="8"/>
        <rFont val="Calibri"/>
        <family val="2"/>
        <charset val="238"/>
      </rPr>
      <t xml:space="preserve">
</t>
    </r>
    <r>
      <rPr>
        <sz val="11"/>
        <color indexed="8"/>
        <rFont val="Calibri"/>
        <family val="2"/>
        <charset val="238"/>
      </rPr>
      <t>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vynaložila soudní náklady v celkové výši 34.362 Kč.</t>
    </r>
  </si>
  <si>
    <t>Cíl 3
90% 
10%</t>
  </si>
  <si>
    <t>VZ - Průtah Kraslice - zadavatel nedodržel postup stanovený ZVZ a požadoval seznam referencí za 3 roky (v ZVZ je 5 let).</t>
  </si>
  <si>
    <t>VZ - Rekonstrukce mostu v Chebu - zadavatel nedodržel postup stanovený ZVZ a požadoval seznam referencí za 3 roky (v ZVZ je 5 let).</t>
  </si>
  <si>
    <t>VZ na stavbu - zadavatel stanovil způsob hodnocení nabídek v rozporu se zásadou transparentnosti.</t>
  </si>
  <si>
    <t xml:space="preserve">Společné ošetřovatelské postupy ČR – Bavorsko – reg. č. 87 </t>
  </si>
  <si>
    <t xml:space="preserve">1.1.2009 -31.8.2012
vyúčtování projektu
ZK 211/04/17 ze dne 20.4.2017
</t>
  </si>
  <si>
    <t>Rozhodnutí ÚOHS o pokutě ze dne 2.2.2012 nabylo právní moci 20.4.2015. Škola pokutu uhradila.</t>
  </si>
  <si>
    <t>Škodu projednávala škodní komise SZŠ a VOŠ Cheb - viz Zápis o způsobené škodě č. 1/2012 ze dne 21.5.2012; datum úhrady náhrady škody v plné výši odpovědnou osobou dne 20.6.2012.</t>
  </si>
  <si>
    <t>Správní delikt - zadavatel stanovil pro podání nabídek kratší lhůtu než 15 dní.</t>
  </si>
  <si>
    <t>RKK usnesením č. RK 503/04/17 ze dne 24.4.2014 určila odpovědné osobě náhradu škody ve výši jednonásobku průměrného měsíčního výdělku s termínem úhrady nejméně poloviny výše náhrady škody do 31.8.2017, zbývající části nejdéle do 31.12.2017.</t>
  </si>
  <si>
    <t xml:space="preserve">Uskutečněná právní obrana </t>
  </si>
  <si>
    <t>ROP
85% 
15%</t>
  </si>
  <si>
    <t>Správní delikt - zadavatel nedodržel postup stanovený v ZVZ, když požadoval jistotu ve výši 1.000.000 Kč</t>
  </si>
  <si>
    <t>Správní delikt - zadavatel nedodržel postup stanovený ZVZ, když nevyloučil z účasti v zadávacím řízení uchazeče, který nesplňoval zadávací podmínky.</t>
  </si>
  <si>
    <t>Dle informace z KKN ze dne 14.2.2019 nebyl finanční postih řešen škodní komisí. KKN považuje finanční postih již za uzavřený a definitivní.</t>
  </si>
  <si>
    <t>Porušena zásada transparentnosti při hodnocení nabídek - způsob jakým byl vyzván vítězný uchazeč k doplnění prokázání kvalifikace;
nedodržení požadovaného způsobu zahájení VŘ + porušení povinnosti zrušit VŘ.</t>
  </si>
  <si>
    <t>Art centrum Galerie 4 - rekonstrukce Špýcharu, Františkánské náměstí 30/1, Cheb 
CZ.1.09/4.1.00/71.01161
ZK 25/02/15 ze dne 12.2.2015 - odstoupení od dotační smlouvy</t>
  </si>
  <si>
    <t>VŘ 003 - Zajištění koordinátora BOZP a stavebního dozoru - zadavatel měl vyřadit nabídku, která neměla  čestné prohlášení uchazeče dle ZVZ.</t>
  </si>
  <si>
    <t xml:space="preserve">Jednání škodní komise KSÚS proběhlo 12.12.2016 a KSUS nestanovila žádnou náhradu škody. </t>
  </si>
  <si>
    <t>18.12.2013 -27.3.2015
vyúčtování projektu ZK 73/02/16 ze dne 25.2.2016</t>
  </si>
  <si>
    <t>18.12.2013 -27.3.2015
vyúčtování projektu
ZK 73/02/16 ze dne 25.2.2016</t>
  </si>
  <si>
    <t>Období realizace projektu/ schválení vyúčtování 
v ZKK</t>
  </si>
  <si>
    <t>ROP
37% dotace
63% vlastní zdroje</t>
  </si>
  <si>
    <t>VŘ 001 - neúplné prokázání kvalifikačních požadavků na prokázání referencí; VŘ 003 - diskriminační požadavky, požadavek na reference pouze z EU; VŘ 006 a VŘ 007 - porušení zákazu diskriminace a rovného zacházení s uchazeči, neoprávněné dělení zakázky; VŘ 011 - úředně ověřené překlady uchazeče byly mimo spis, kdy nebylo zřejmé, kdy tyto překlady byly zadavateli předloženy; VŘ 015 - zadavatel neuveřejnil písemnou zprávu na profilu zadavatele do 15 dnů od ukončení zadávacího řízení.</t>
  </si>
  <si>
    <t>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t>
  </si>
  <si>
    <t>Zadavatel nevyřadil při otevírání obálek nabídku, která obsahovala dokumenty v anglickém jazyce, k nimž nebyl připojen jejich úředně ověřený překlad do českého jazyka.</t>
  </si>
  <si>
    <t>Obnova přístrojového vybavení oddělení onkologie a radioterapie v nemocnici Cheb - lineární urychlovač
CZ.1.09/1.3.00/87.01386</t>
  </si>
  <si>
    <t>1.4.2015 - 27.11.2015
vyúčtování projektu 
ZK 257/06/16 ze dne 9.6.2016</t>
  </si>
  <si>
    <t>ESF
100%</t>
  </si>
  <si>
    <t>Části nabídky doloženy v cizím jazyce - pochybení při otevírání obálek, navrhovaná finanční oprava odkazuje na pochybení při hodnocení, k pochybení došlo však při otevírání obálek.</t>
  </si>
  <si>
    <t>Dle Protokolu o kontrole č.j. RRSZ 24348/2015 chybně vyplacena II.etapa projektu. V rámci vyřízení námitek k protokolu vyhověno v plném rozsahu a postih byl zrušen.</t>
  </si>
  <si>
    <t xml:space="preserve">1.3.2015 - 30.10.2015
vyúčtování projektu
ZK 375/09/17 ze dne 7.9.2017
</t>
  </si>
  <si>
    <t>Vybudování zázemí pro vstup do Štoly č. 1 v Jáchymově
CZ.1.09/4.1.00/83.01257</t>
  </si>
  <si>
    <t>Podpora činnosti Regionální stálé konference Karlovarského kraje 2015-2017
reg.č.:CZ.08.1.125/0.0/0.0/15_003/0000069</t>
  </si>
  <si>
    <t>1.7.2010 - 30.6.2013
vyúčtování projektu
ZK 302/09/15 ze dne 10.9.2015</t>
  </si>
  <si>
    <t>1.7.2015 - 30.11.2015
info k projektu
ZK 392/09/16 ze dne 8.9.2016</t>
  </si>
  <si>
    <t>Výzva č. 56 - GOAML
CZ.1.07/1.1.00/56.0586</t>
  </si>
  <si>
    <t>OP VK
100%</t>
  </si>
  <si>
    <t xml:space="preserve">II/221 Modernizace silnice Merklín - Pstruží, II. etapa CZ.1.09/3.1.00/67.01067 </t>
  </si>
  <si>
    <t>5.12.2013 - 30.11.2015
vyúčtování projektu
ZK 248/06/16 ze dne 9.6.2016</t>
  </si>
  <si>
    <t xml:space="preserve">Čestné prohlášení v nabídce uchazeče nesplňovalo požadavky dle ZVZ. </t>
  </si>
  <si>
    <t>II/221 Modernizace silniční sítě Hroznětín 
CZ.1.09/3.1.00/67.01068</t>
  </si>
  <si>
    <t>PO_18</t>
  </si>
  <si>
    <t>ISŠ Cheb - Centrum dřevozpracujících oborů
CZ.1.09/1.3.00/78.01260</t>
  </si>
  <si>
    <t>1.8.2014 - 30.10.2015
vyúčtování projektu
ZK 449/09/16 ze dne 8.9.2016</t>
  </si>
  <si>
    <t>Zadavatel nedodržel zásadu transparentnosti - není zřejmý postup hodnocení dle bodového hodnocení, ke kontrole byly předloženy dvě rozhodnutí o výběru nejvhodnější nabídky s různou datací.</t>
  </si>
  <si>
    <t>Příjemce dotace si nárokoval v žádosti o platbu vyšší částku, než jaká byla s vybraným dodavatelem nasmlouvaná.</t>
  </si>
  <si>
    <t>7/2014 ukončena VSK, podány námitky - námitkám ÚRR vyhověl v jiných veřejných zakázkách (autorský dozor a monitoring projektu), ÚRR dne 24.1.2017 odeslala Oznámení o krácení dotace, Rada KK usnesením č. RK 1047/09/18 ze dne 10.9.2018 schválila podání návrhu na zahájení sporu pro peněžité plnění, škola podala 16.11.2018 návrh na zahájení sporného řízení na peněžité plnění ve výši 858.424,39 Kč. 
Dne 11.9.2019 doručeno rozhodnutí MFČR - úspěch ve sporu. Regionální rada je povinna uhradit krácenou část dotace ve výši 858.424,39 Kč s náklady řízení ve výši 42.922,- Kč.</t>
  </si>
  <si>
    <t>13.11.2014 ukončena veřejnosprávní kontrola, ÚRR námitkám nevyhověl, 
15.12.2016 doručeno Oznámení o krácení způsobilých výdajů.
Rada KK usnesením č. RK 677/06/17 z 5.6.2017 a usnesením č. RK 786/07/18 ze dne 9.7.2018 vzala na vědomí rozhodnutí KSÚS o nepodání návrhu na spor pro peněžité plnění ve výši 97.231,79 Kč.</t>
  </si>
  <si>
    <t xml:space="preserve">18.11.2014 ukončena veřejnosprávní kontrola, ÚRR  námitkám nevyhověl, 
15.4.2015 Oznámení výsledku šetření  podnětu ÚOHS-P38/2015/VZ-7500/2015/551/Sbe - bez  sankce,
15.12.2016 doručeno Oznámení o krácení způsobilých výdajů.
Rada KK usnesením č. RK 591/05/17 z 22.5.2017 a usnesením č. RK 848/07/18 z 23.7.2018 vzala na vědomí rozhodnutí KSÚS o nepodání návrhu na spor pro 173.153,08  Kč. </t>
  </si>
  <si>
    <t>28.6.2010 - 27.4.2012
vyúčtování projektu
ZK 473/12/14 ze dne 11.12.2014</t>
  </si>
  <si>
    <t>Rozhodnutí o pokutě z 10.6.2014. KKN a.s. rozklad nepodávala a pokutu uhradila.</t>
  </si>
  <si>
    <t>Rozhodnutí o pokutě z 13.1.2014. KKN a.s. rozklad nepodávala a pokutu uhradila.</t>
  </si>
  <si>
    <t>10.11.2014 ukončena veřejnosprávní kontrola č.j. RRSZ 23317/2014 - námitkám nebylo vyhověno, 9.4.2015  doručen  zápis z administrativní kontroly č.j. RRSZ 7426/2015 ze dne 8.4.2015, 14.4.2015 podáno nesouhlasné stanovisko, 27.5.2015 sdělení ÚRR ke stanovisku - částečně vyhověno; 14.10.2015 Protokol o kontrole č.j. 21378/2015, podány námitky, kterým bylo částečně vyhověno.   
31.10.2018 Muzeum Sokolov podalo na MFČR  návrh na zahájení sporu z VPS pro peněžité plnění ve výši 2.288.358,54 Kč.  8. 11. 2018  zaplatilo Muzeum stanovený správní poplatek ve výši 114.418 Kč. Dne 15.5.2019 obdrželo Muzeum od MFČR rozhodnutí ve sporném řízení o zamítnutí návrhu na zaplacení částky ve výši 2.288.358,54 Kč. RKK schválila usnesením č. RK 659/06/19 ze dne 3.6.2019 nepodání správní žaloby proti rozhodnutí MFČR ve sporu.</t>
  </si>
  <si>
    <t>VZ - Modernizace mostu Mnichov - zadavatel uzavřel Dodatek č. 2 ke smlouvě o dílo (prodloužení lhůty pro dokončení) v rozporu se ZVZ;
VZ - Modernizace mostu Klášter Teplá - uzavřená smlouva o dílo není v souladu se zadávací dokumentací, uchazeč uvedl záruční lhůty v rozporu s požadavky zadavatele; VZ na autorský dozor - umělé dělení zakázek.</t>
  </si>
  <si>
    <t>13.12.2013 -27.3.2015
vyúčtování projektu ZK 73/02/16 ze dne 25.2.2016</t>
  </si>
  <si>
    <t>7.11.2014 ukončena veřejnosprávní kontrola - námitkám bylo částečně vyhověno, 11.4.2016 zahájen spor pro nepeněžité plnění, 2.11.2016 rozhodnutí MFČR ve sporu pro nepeněžité plnění ve prospěch KSÚS.
Rada KK vzala na vědomí usnesením č. RK 592/05/17 ze dne 22.5.2017 rozhodnutí KSÚS o nepodání návrhu na spor pro peněžité plnění ve výši 6.582,40 Kč.</t>
  </si>
  <si>
    <t>Odbor finanční vyzval dopisem ze dne 13.9.2018 KSÚS k řešení škody dle usnesení č. RK 592/05/17. Dne 6.5.2019 vyhotovila KSÚS protokol o škodě. Jednání škodní komise proběhlo dne 22.5.2019. Členové škodní komise přijali doporučující stanoviska k náhradě škody. O konečné výši škody rozhodl ředitel KSÚS rozhodnutím o náhradě škody ze dne 27.5.2019 - KSÚS nebude škodu ve výši 6.582,40 Kč po členech hodnotící komise vymáhat.</t>
  </si>
  <si>
    <t xml:space="preserve">Z uhrazených způsobilých výdajů poskytovatel dotace odečetl položky nesoucí název „oprava“ s odůvodněním, že výdaje na opravy nejsou dle pravidel ROP SZ výdaji způsobilými. </t>
  </si>
  <si>
    <t>8.10.2014 doručen protokol o kontrole č.j. RRSZ 186/2014 - námitkám bylo částečně vyhověno, 30.3.2015 doručen Protokol o kontrole č. RRSZ 2588/2015 - námitkám částečně vyhověno. 
11.4.2016 zahájen spor pro nepeněžité plnění, 2.11.2016 rozhodnutí MFČR ve sporu pro nepeněžité plnění ve prospěch KSÚS. Rada KK usnesením č. RK 861/07/17 ze dne 24.7.2017 vzala na vědomí výsledek sporu pro nepeněžité plnění a informaci o nepodání návrhu na peněžité plnění.</t>
  </si>
  <si>
    <t>14.10.2015 Rozhodnutí ÚOHS o pokutě, proti kterému podala KSÚS 26.10.2015 rozklad. 27.7.2016 zamítnutí rozkladu a potvrzení uložené sankce.</t>
  </si>
  <si>
    <t>Konečná výše finančního postihu po uskutečněné obraně</t>
  </si>
  <si>
    <t>Škola dle usnesení č. RK 520/05/17 řešila finanční postih jako škodu. Jednání škodní komise proběhlo dne 14.11.2018 a pokračovalo dne 10.4.2019. Ke škodnímu případu se písemně vyjádřila právní zástupkyně školy. Informaci o jednání škodní komise vzala RKK na vědomí dne 6.5.2019 usnesením č. RK 534/05/19. Ředitel ISŠTE dne 10.7.2019 rozhodl, že škodu ve výši 150.000 Kč po advokátce školy vymáhat nebude.
Odbor finanční snížil v měsíci červnu 2019 provozní příspěvek o částku ve výši 150.000 Kč. Rozhodnutí ředitele školy o náhradě škody ze dne 10.7.2019 - ISŠTE nebude škodu po právní zástupkyni vymáhat (písemnost č.j. KK/26/FI/19).</t>
  </si>
  <si>
    <t>Pochybení ve 4 veřejných zakázkách -zadavatel obdržel neporovnatelné nabídky a nevyřadil nabídky uchazečů s nulovou nabídkovou cenou; vítězný uchazeč ve své nabídce neuvedl připomínky k návrhu smlouvy; zadavatel nepožadoval ve výzvě skutečnosti dle Pokynů RR SZ - předložení výpisu z OR a prokázání odbornosti; čestné prohlášení uchazeče nebylo v souladu s ZVZ; dělení zakázek - zadavatel nesečetl  předpokládané hodnoty spolu souvisejících dodávek či služeb;
zadavatel nevyhlásil VŘ u jedné zakázky.</t>
  </si>
  <si>
    <t xml:space="preserve">8.10.2014 doručen Protokol o kontrole č.j. RRSZ 18486/2014 - námitkám bylo částečně vyhověno;  16.2.2015 Protokol o kontrole č.j. RRSZ 3028/2015 - námitkám částečně vyhověno. 
15.4.2015 výsledek  šetření podnětu ÚOHS 
(Jindřichovice a Chodov) - bez  sankce, 25.5.2015 doručen Protokol o kontrole č.j. RRSZ 11564/2015 - námitky nepodány z důvodu potřeby proplacení ŽoP.  11.4.2016 zahájen spor pro nepeněžité plnění -rozhodnutí MFČR ve prospěch KSÚS.
Rada KK usnesením č. RK 860/07/17 z 24.7.2017 vzala na vědomí rozhodnutí KSÚS o podání návrhu na spor pro 377.246,20 Kč (pochybení D) a nepodání návrhu na spor pro 305.657,63 Kč (pochybení A1, A2, A3, F, G). 28.6.2018 podala KSÚS návrh na zahájení sporu pro peněžité plnění ve výši 377.246,20 Kč.  9. 11.2018 Rozhodnutí MFČR o sporu pro peněžité plnění - úspěch ve sporu.  7.12.2018 zaslala RRSZ na bankovní účet KK 377.246,20 Kč. Přiznány náklady řízení ve výši 3.146 Kč. </t>
  </si>
  <si>
    <t>Odbor finanční  vyzval dopisem ze dne 13.9.2018 KSÚS k řešení škody dle usnesení č. RK860/07/17. Dne 29.5.2019 vyhotovila KSÚS protokol o škodě. Jednání škodní komise proběhlo dne 18.6.2019. Členové škodní komise přijali doporučující stanoviska k náhradě škody. O konečné výši škody rozhodl ředitel KSÚS rozhodnutím o náhradě škody ze dne2. 7. 2019 - KSÚS nebude škodu ve výši 305.657,62 Kč po členech hodnotící komise vymáhat.</t>
  </si>
  <si>
    <t>KKN řešila finanční postih jako škodní případ. Škodní komise na jednání dne 19.12.2018 konstatovala, že neshledala konkrétní pochybení zaměstnance KKN, ale že se jedná o složitou, nejednoznačnou a vícevýkladovou problematiku veřejných zakázek. Škodní komise neurčila žádnou náhradu škody.</t>
  </si>
  <si>
    <t>Kontrola 3E dotačním orgánem - stanoveny ex-post maximální pořizovací ceny jednotlivých přístrojů.</t>
  </si>
  <si>
    <t xml:space="preserve">Finanční úřad na základě zprávy z daňové kontroly ze dne 8.6.2012 vyměřil odvody za porušení rozpočtové kázně, penále a úroky z posečkání za odvod a penále. Uhrazením platebních výměrů vznikla ISŠ Cheb škoda v celkové výši 14.439.144 Kč. Projekt byl v šetření Policie ČR. </t>
  </si>
  <si>
    <t xml:space="preserve">Škola uplatnila v trestním řízení právo na náhradu škody ve výši 13.986.888 Kč. 8.9.2015 Rozsudek Krajského soudu v Plzni - přiznaná náhrada škody v celkové výši 334.272 Kč. Trestní řízení bylo ukončeno Usnesením Vrchního soudu v Praze dne 14. 12. 2016 - všechna odvolání soud zamítl.  </t>
  </si>
  <si>
    <t xml:space="preserve">Stanovisko ÚRR č. RRSZ 17300/2015 ze dne 6.8.2015, dne 19.8.2015 podány námitky proti stanovisku. ÚRR přesun  způsobilých výdajů do nezpůsobilých ÚRR neprovedl.
9.9.2015 podepsána Smlouva o dotaci v původní výši. </t>
  </si>
  <si>
    <t xml:space="preserve">4.9.2015 Protokol o kontrole - námitkám částečně vyhověno, 8.12.2015 Protokol o kontrole - námitkám  vyhověno v plném rozsahu.  
Rada usnesením č. RK 932/08/17 ze dne 7.8.2017 vzala na vědomí nepodání sporu pro peněžité plnění, náklady na zpracování návrhu na zahájení sporného řízení by v konečném důsledku pravděpodobně převýšily případné snížení sankce. </t>
  </si>
  <si>
    <t>77 725 371,94</t>
  </si>
  <si>
    <t>sl. 17</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</si>
  <si>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</si>
  <si>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</si>
  <si>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Poskytnutá dotace celkem 
(EU včetně státního rozpočtu)</t>
  </si>
  <si>
    <t>1.10.2014 - 31.10.2015
informace k projektu 
ZK 285/09/15 ze dne 10.9.2015</t>
  </si>
  <si>
    <t>IOP
85% 
15%</t>
  </si>
  <si>
    <t>Časově nezpůsobilá část předmětu plnění, která nebyla do času vystavení faktury realizována. Jedná se o škodu způsobenou společností Olivius s.r.o.</t>
  </si>
  <si>
    <t>Zápis z fyzické kontroly ze  dne 1.2.2016, příjemce s korekcí souhlasil, korekce byla vymáhá po administrátorovi dotace (Olivius s.r.o.).</t>
  </si>
  <si>
    <t>Výdaj za registraci vozidel nebyl součástí projektu a dřívější vystavení a zaplacení faktury (měla být uhrazena po administrativní kontrole).</t>
  </si>
  <si>
    <t>Zakázka byla zadána, aniž proběhlo zadávací řízení - nezpůsobilé výdaje ve výši 100% částky dotace použité na financování nevyhlášené veřejné zakázky, tj. 262.855,24 Kč.</t>
  </si>
  <si>
    <t>21.3.2016 doručen Protokol o výsledku veřejnosprávní kontroly - námitkám nevyhověno. 
30.6.2016 doručena výzva k navrácení dotace, úhradou výzvy dne 14. 7 2016 vznikla škole, resp. Karlovarskému kraji, který poskytl škole příspěvek, škoda. Škola vrátila částku ve výši 262.855,24 Karlovarskému kraje dne 26. 2. 2019.</t>
  </si>
  <si>
    <t>Dne 6.12.2018 zpracovala ředitelka školy protokol o škodě. Jednání škodní komise proběhlo dne 16.1.2019, která doporučila  náhradu škody částečně vymáhat. Informace o škodním případu byla předložena Radě KK dne 11.2.2019, viz usnesení č. RK  RK 121/02/19. Ředitelka školy vyzvala dne 1. 3. 2019 odpovědného zaměstnance k úhradě náhrady škody ve výši 5.700,- Kč.</t>
  </si>
  <si>
    <t>Protokol o škodě zpracoval ředitel Muzea Sokolov dne 26. 4. 2019. Škodní komise. Jednání škodní komise proběhlo dne 9.5.2019. Členové škodní komise přijali doporučující stanoviska k náhradě škody. Rada KK projednala škodní případ usnesením č. RK 1056/09/19 z 2.9.2019 a neurčila řediteli muzea žádnou náhradu škody.</t>
  </si>
  <si>
    <t>Porušení zásady rovného zacházení, změna v zadávacím řízení, technický kvalifikační předpoklad  zkušenosti s aplikací beetaggy, diskriminační požadavek na autorství publikací týkající se území národních a evropských geoparků.</t>
  </si>
  <si>
    <t xml:space="preserve">Finanční postih oznámil poskytovatel dotace v lednu 2013 toliko e-mailem nikoli kontrolním protokolem či auditní zprávou, následující komunikace probíhala opět pouze e-mailem. V té době nebylo zřejmé, jak se takovémuto postupu může muzeum bránit.
Rada KK usnesením č. RK 194/02/19 ze dne 25.2.2019 souhlasila s vyúčtováním projektu a uložila řediteli muzea řešit finanční postih jako škodu. </t>
  </si>
  <si>
    <t>2011 - 31.12.2013
vyúčtování projektu
ZK 96/04/19 ze dne 25.4.2015</t>
  </si>
  <si>
    <t>Výstavba kooperační sítě v oblasti automatizace za účelem zvýšení ekonomickotechnické úrovně v sasko-české oblasti podpory - AKONA,
reg. č: 10023774</t>
  </si>
  <si>
    <t xml:space="preserve">Zadavatel byl povinen vyloučit všechny uchazeče, místo toho je vyzval k doplnění svých nabídek (k doložení podepsaného návrhu smlouvy). </t>
  </si>
  <si>
    <t>Informace k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t>
  </si>
  <si>
    <t>Dne 10.1.2019 vyhotovil ředitel školy protokol o škodě. Jednání škodní komise proběhlo 29.1.2019. Členové škodní komise přijali doporučující stanoviska k náhradě škody. O konečné náhradě škody rozhodl ředitel školy dne 19.6.2019 rozhodnutím zaměstnavatele o úhradě škody ve výši 5.000,- Kč po odpovědném zaměstnanci školy.</t>
  </si>
  <si>
    <t>9.9.2013 - 31.5.2014
vyúčtování projektu
ZK 147/04/17 ze dne 20.4.2017</t>
  </si>
  <si>
    <t>Zateplení obvodového pláště budovy a výměna části oken budovy Domova pro seniory v Lázních Kynžvart, příspěvkové organizace
CZ.1.02/3.2.00/13.18045</t>
  </si>
  <si>
    <t>1.9.2013-31.10.2014
vyúčtování projektu
ZK 411/10/15 ze dne 22.10.2015</t>
  </si>
  <si>
    <t>MŽP výzva k vrácení dotace</t>
  </si>
  <si>
    <t>Výzva k vrácení prostředků za překročení délky realizace projektu o 18 dní, neboť kolaudační souhlas byl vydán až dne 18.6.2014.
Částka odpovídá 1% z dotace poskytnuté MŽP.</t>
  </si>
  <si>
    <t>PO_28</t>
  </si>
  <si>
    <t>Zateplení a výměna zdroje tepla čp. 119, ISŠ Cheb</t>
  </si>
  <si>
    <t>OPŽP 
90% 
10%</t>
  </si>
  <si>
    <t>25.9.2013 - 31.12.2013
vyúčtování projektu
ZK 302/09/15 ze dne 10.9.2015</t>
  </si>
  <si>
    <t>Výzva k vrácení prostředků za překročení délky realizace projektu o 13 dní, neboť kolaudační souhlas byl vydán až dne 13.1.2014.
Částka odpovídá 1% z dotace poskytnuté MŽP.</t>
  </si>
  <si>
    <t>KARP, p.o.</t>
  </si>
  <si>
    <t xml:space="preserve">Dne 24.8.2017 vystavilo MŽP výzvu k vrácení dotace podle § 14f, odst. 3 zákona 218/2000 Sb. na částku 27.029,82 Kč, uhrazením výzvy nebude zahájeno daňové řízení. Dne 7.9.2017 organizace výzvu uhradila.
K pochybení došlo opomenutím povinností firmy administrátora veřejné zakázky společnosti Olivius s.r.o. 
</t>
  </si>
  <si>
    <t xml:space="preserve">Dne 7.11.2017 vyhotovila ředitelka domova protokol o škodě. Jednání škodní komise proběhlo 21.12.2017. Členové škodní komise přijali doporučující stanoviska k náhradě škody vůči společnosti Olivius s.r.o. Dne 16.11.2017 se organizace rozhodla s ohledem na nízkou pravděpodobnost vymožení prostředků i přes případný úspěch žaloby prostředky společnosti Olivius s.r.o. nevymáhat. </t>
  </si>
  <si>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t>
  </si>
  <si>
    <t>dne 7.9.2018 proběhlo jednání škodní komise, RKK usnesením č. RK 1180/10/18 určila náhradu škody ve výši 10% z celkové škody. Ředitel školy stanovenou náhradu škody uhradil dne 14. 12. 2018 na bankovní účet školy.</t>
  </si>
  <si>
    <t>Nezpůsobilé výdaje - nejedná se o finanční postih</t>
  </si>
  <si>
    <t>2015-2017
vyúčtování projektu
ZK 346/09/18 ze dne 13.9.2018</t>
  </si>
  <si>
    <t>OPTP
100%</t>
  </si>
  <si>
    <t xml:space="preserve">Usneseni RK 1001/09/15 a ZK 411/10/15 - zdůvodnění nezpůsobilých výdajů. Výdaj ve výši 178.000 Kč  za zpracování projektové dokumentace v přípravné fázi projektu a částka ve výši 189.094,19 Kč zahrnující kurzovou ztrátu, poplatky atd. - není finančním postihem ani škodou. Projekt bez finančního postihu.
</t>
  </si>
  <si>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17.10.2017 doručeno vyřízení námitek, námitky byly zamítnuty. Výdaj nebyl způsobilý. Projekt bez finančního postihu. </t>
  </si>
  <si>
    <t>Cíl 3 ČR - Sasko
85% 
15%</t>
  </si>
  <si>
    <t xml:space="preserve">Usnesení RK 1000/09/15 a ZK 410/10/15 - vyúčtování projektu. V projektu nebyly identifikovány nezpůsobilé výdaje, pouze kurzová ztráta ve výši 13.528,35 Kč. Nejedná se o finanční postih ani škodu. Projekt bez finančního postihu.
</t>
  </si>
  <si>
    <t>Cíl 3 ČR - Sasko
80% 
10%</t>
  </si>
  <si>
    <t>10.1.2013-31.12.2014
vyúčtování projektu
ZK 410/10/15 ze dne 22.10.2015</t>
  </si>
  <si>
    <t>Porušení zásady transparentnosti, zákazu diskriminace a rovného zacházení s uchazeči v důsledku nezákonného slučování veřejných zakázek, chybějící český překlad certifikátu servisního technika
nedostatečně vymezený předmět plnění, navržena korekce o částku 7 641 510,87 Kč.</t>
  </si>
  <si>
    <t>KKN řešila finanční postih jako škodní případ. Škodní komise na jednání dne 19.12.2018 konstatovala, že neshledala konkrétní pochybení zaměstnance KKN, ale že se jedná o složitou, nejednoznačnou a více výkladovou problematiku veřejných zakázek. Náhradu škody škodní komise nestanovila.</t>
  </si>
  <si>
    <t xml:space="preserve">V rámci kontroly 3E byly dotačním orgánem stanoveny ex-post maximální pořizovací ceny jednotlivých přístrojů. </t>
  </si>
  <si>
    <t>Dne 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t>
  </si>
  <si>
    <t xml:space="preserve">Veřejná zakázka - část 7 - Endoskopické vybavení (katalogové listy v nabídce vítězného uchazeče doložen v angl. Jazyce, zákon předepisuje český jazyk; zakázka byla neoprávněně sloučena, čímž došlo k diskriminaci).
</t>
  </si>
  <si>
    <t>Veřejná zakázka - část 14 - Inkubátory  (zakázka byla neoprávněně sloučena, čímž došlo k diskriminaci, neboť  předmět plnění umožňoval zakázku rozdělit na více menších zakázek).</t>
  </si>
  <si>
    <t>Veřejná zakázka - část 10 - Mikrobiologie (zakázka byla neoprávněně sloučena, čímž došlo k diskriminaci, neboť  předmět plnění umožňoval zakázku rozdělit na více menších zakázek)</t>
  </si>
  <si>
    <t>Dne 14.11.2016 doručeno rozhodnutí ÚOHS o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rozklad 10.11.2017 zamítl. Obrana by byla s největší pravděpodobností neúspěšná - viz vyjádření KKN a.s. ze dne 26.10.2018.</t>
  </si>
  <si>
    <t>Dne 9.11.2016 doručeno rozhodnutí ÚOHS o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rozklad 10.11.2017 zamítl. Obrana by byla s největší pravděpodobností neúspěšná - viz vyjádření KKN a.s. ze dne 26.10.2018.</t>
  </si>
  <si>
    <t>Dne 11.11.2016 doručeno rozhodnutí ÚOHS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dne 10.11.2017 rozklad zamítl. Obrana by byla s největší pravděpodobností neúspěšná - viz vyjádření KKN a.s. ze dne 26.10.2018.</t>
  </si>
  <si>
    <t>9/2014 ukončena veřejnosprávní kontrola - protokol č. RRSZ 17123/2014, 2.6.2015 doručena Zpráva o auditu operace č. ROPSZ/2015/O/020 ze dne 19.5.2015, potvrzen závěr z VSK, včetně výše finančního postihu, provedeno krácení dotace. 5.2.2015 doručen protokol o kontrole - námitky zamítnuty. 23.3.2016 doručen Protokol o kontrole č.j. RRSZ 3700/2016 - námitkám částečně vyhověno.
12.7.2018 stanovisko KKN a.s. k případnému zahájení sporného řízení (písemnost čj. 2545/FI/18) - sporné řízení pro peněžité plnění nebude KKN s ohledem na rozhodovací praxi u těchto pochybení zahajovat.</t>
  </si>
  <si>
    <t>30. 9. 2016 skupině pro řešení finančních postihů předložen souhrn nezpůsobilých nákladů. V rámci kontroly 3E byly dotačním orgánem stanoveny ex-post maximální pořizovací ceny jednotlivých přístrojů.  
12.7.2018 stanovisko KKN a.s. k případnému zahájení sporného řízení (písemnost čj. 2545/FI/18) - sporné řízení pro peněžité plnění s ohledem na rozhodovací praxi nebude KKN zahajovat.</t>
  </si>
  <si>
    <t>Nedodržení zásad zákazu diskriminace při zadávání části 1 -Lůžka a anesteziologie a části 2 - Ohřevy (u obou částí došlo k neoprávněné sloučení předmětů zakázek, neboť předmět plnění umožňoval zakázku rozdělit na několik menších).</t>
  </si>
  <si>
    <t>16.11.2016 doručeno rozhodnutí ÚOHS o správní pokutě ve výši 30.000,- Kč, KKN dne 1.12.2016 odeslala rozklad. 9.1.2017 sdělení ÚOHS o tom, že rozklad nebyl podán, neboť podání nebylo elektronicky podepsáno. 18.1.2017 odeslány námitky proti postupu ÚOHS -podanou námitku proti nepřijetí rozkladu vyhodnotil ÚOHS jako žádost a dále jako stížnost.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Nejvyššího správního soudu z 7.9.2017 ÚOHS postupoval chybně, proto ÚOHS 25. 9. 2017 znovu otevřel řízení o rozkladu a dne 10. 11. 2017 jej zamítl. Obrana proti jeho postupu by s největší pravděpodobností byla neúspěšná - viz vyjádření KKN a.s. ze dne 26.10.2018.</t>
  </si>
  <si>
    <t>KKN a.s. vyzvala k náhradě pokuty administrátora veřejné společnost DEA Energetická agentura. DEA Energetická agentura jako protinávrh navrhla realizaci některé budoucí veřejné zakázky pro KKN
v cenové relaci pokuty ÚOHS. Tento návrh bude KKN akceptovat.</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</si>
  <si>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</si>
  <si>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</si>
  <si>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</si>
  <si>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</si>
  <si>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</si>
  <si>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</si>
  <si>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</si>
  <si>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</si>
  <si>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</si>
  <si>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</si>
  <si>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</si>
  <si>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</si>
  <si>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</si>
  <si>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</si>
  <si>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</si>
  <si>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</si>
  <si>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</si>
  <si>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</si>
  <si>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</si>
  <si>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</si>
  <si>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</si>
  <si>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</si>
  <si>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</si>
  <si>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</si>
  <si>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</si>
  <si>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</si>
  <si>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</si>
  <si>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</si>
  <si>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</si>
  <si>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</si>
  <si>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</si>
  <si>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</si>
  <si>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</si>
  <si>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</si>
  <si>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</si>
  <si>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</si>
  <si>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</si>
  <si>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</si>
  <si>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</si>
  <si>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</si>
  <si>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</si>
  <si>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</si>
  <si>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</si>
  <si>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</si>
  <si>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</si>
  <si>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</si>
  <si>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doručeno vyjádření žalovaného, tj. MFČR.</t>
    </r>
    <r>
      <rPr>
        <b/>
        <sz val="11"/>
        <rFont val="Calibri"/>
        <family val="2"/>
        <charset val="238"/>
      </rPr>
      <t xml:space="preserve"> Soudní jednání je nařízeno na 29.8.2019.
OČEKÁVÁME ROZHODNUTÍ MF O ODVOLÁNÍ PROTI NEPŘIZNÁNÍ VRATITELNÉHO PŘEPLATKU, PROTI CHYBNÉ VÝŠI ÚROKU Z VRATITELNÉHO PŘEPLATKU A PROTI NEPŘIZNÁNÍ ÚROKU Z NEOPRÁVNĚNÉHO JEDNÁNÍ SPRÁVCE DANĚ.</t>
    </r>
  </si>
  <si>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</si>
  <si>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o částku ve výši 30.546.522,23 Kč.
</t>
    </r>
    <r>
      <rPr>
        <b/>
        <sz val="11"/>
        <rFont val="Calibri"/>
        <family val="2"/>
        <charset val="238"/>
      </rPr>
      <t>OČEKÁVÁME ROZSUDEK VE VĚCI SPRÁVNÍ ŽALOBY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</si>
  <si>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</si>
  <si>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</si>
  <si>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</si>
  <si>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</si>
  <si>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</si>
  <si>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</si>
  <si>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</si>
  <si>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</si>
  <si>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</si>
  <si>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</si>
  <si>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</si>
  <si>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</si>
  <si>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</si>
  <si>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</si>
  <si>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</si>
  <si>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</si>
  <si>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</si>
  <si>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</si>
  <si>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</si>
  <si>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</si>
  <si>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</si>
  <si>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</si>
  <si>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</si>
  <si>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infpormovart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</si>
  <si>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</si>
  <si>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</si>
  <si>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</si>
  <si>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</si>
  <si>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</si>
  <si>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</si>
  <si>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</si>
  <si>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</si>
  <si>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</si>
  <si>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</si>
  <si>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</si>
  <si>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</si>
  <si>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</si>
  <si>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</si>
  <si>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</si>
  <si>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</si>
  <si>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pochybení ve 2 veřejných zakázkách - zadavatel zveřejnění dodatečných informací dle § 49 odst. 3 ZVZ zveřejnil s identifikačními údaji žadatelů; umělé dělení veřejných zakázek;
dále pochybení u VZ Autorský dozor - nevyhlášení VŘ</t>
  </si>
  <si>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t>
    </r>
    <r>
      <rPr>
        <b/>
        <sz val="11"/>
        <color indexed="8"/>
        <rFont val="Calibri"/>
        <family val="2"/>
        <charset val="238"/>
      </rPr>
      <t>OČEKÁVÁME ROZHODNUTÍ MFČR O SPORU Z VEŘEJNOPRÁVNÍ SMLOUVY PRO PENĚŽITÉ PLNĚNÍ.</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</si>
  <si>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</si>
  <si>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</si>
  <si>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neoprávněné slučování zakázek
neprodloužení lhůty pro předkládání nabídek po doplnění informací k zadávací dokumentaci
uzavření dodatku ke smlouvě, kterým byla smlouva podstatně změněna 
</t>
  </si>
  <si>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</si>
  <si>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</si>
  <si>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</si>
  <si>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</si>
  <si>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</si>
  <si>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</si>
  <si>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</si>
  <si>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</si>
  <si>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</si>
  <si>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</si>
  <si>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</si>
  <si>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</si>
  <si>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</si>
  <si>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</si>
  <si>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</si>
  <si>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</si>
  <si>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</si>
  <si>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</si>
  <si>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</si>
  <si>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</si>
  <si>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</si>
  <si>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</si>
  <si>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</si>
  <si>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</si>
  <si>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</si>
  <si>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</si>
  <si>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</si>
  <si>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</si>
  <si>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</si>
  <si>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</si>
  <si>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</si>
  <si>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Celkový objem projektů včetně nezpůsobilých výdajů</t>
  </si>
  <si>
    <t>Původně zjištěné pochybení v plné výši</t>
  </si>
  <si>
    <t>Finanční postih v projektech</t>
  </si>
  <si>
    <t xml:space="preserve">Rekapitulace financování projektů </t>
  </si>
  <si>
    <r>
      <t xml:space="preserve">Vyčíslení úspěchu v uskutečněné obraně v Kč
</t>
    </r>
    <r>
      <rPr>
        <i/>
        <sz val="11"/>
        <color rgb="FFFF0000"/>
        <rFont val="Calibri"/>
        <family val="2"/>
        <charset val="238"/>
        <scheme val="minor"/>
      </rPr>
      <t xml:space="preserve"> </t>
    </r>
  </si>
  <si>
    <t>sl.7
(sl. 5 - sl. 6)</t>
  </si>
  <si>
    <t>sl. 4
(sl.3/ sl. 2)</t>
  </si>
  <si>
    <t xml:space="preserve">Úspěch uskutečněné obrany v % 
</t>
  </si>
  <si>
    <t>sl. 8 
(sl. 7/ sl. 5)</t>
  </si>
  <si>
    <t xml:space="preserve">z toho doručený a uhrazený platební výměr/ vyměřená a uhrazená pokuta ÚOHS/ provedená korekce </t>
  </si>
  <si>
    <t xml:space="preserve">Původně zjištěné pochybení v plné výši </t>
  </si>
  <si>
    <t xml:space="preserve">sl. 8 </t>
  </si>
  <si>
    <t>sl. 6
(sl. 7 + sl. 8)</t>
  </si>
  <si>
    <t>sl. 10 
(sl. 9/ sl. 5)</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</si>
  <si>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</si>
  <si>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</si>
  <si>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Řešení škody</t>
  </si>
  <si>
    <t>sl. 9
(sl.5 - sl. 6)</t>
  </si>
  <si>
    <t>Nebyla naplněna podmínka adekvátního nároku dovolené - překročení náhrad za dovolenou z důvodu překročení rozsahu odpovídajícího zapojení zaměstnance do projektu o 5 hodin ve výši 1.414,57 Kč.</t>
  </si>
  <si>
    <t>Částečné neproplacení výdaje za fakturování publicity ve výši 106.96 Kč - nejedná se o finanční postih.</t>
  </si>
  <si>
    <t>Nezpůsobilé výdaje - zpracování projektové dokumentace v přípravné fázi projektu ve výši 178.000,- Kč, bankovní poplatky, srážková daň z úroků, výdaj za dopravu autobusem, kurzové ztráty ve výši 189.094,19 Kč.</t>
  </si>
  <si>
    <t>NEJEDNÁ SE 
O FINANČNÍ POSTIH ANI ŠKODU</t>
  </si>
  <si>
    <t>KK_01</t>
  </si>
  <si>
    <t>Karlovarský kraj</t>
  </si>
  <si>
    <t>Atlas zajímavostí v Karlovarském kraji 
CZ.04.1.05/4.132.1/1795
v rámci grantového schématu
Podpora místních a regionálních služeb cestovního ruchu v KK pro veřejné subjekty
CZ.04.1.05/4.132.1</t>
  </si>
  <si>
    <t>2005 - 2007</t>
  </si>
  <si>
    <t xml:space="preserve">FÚ 
odvod za porušení rozp. kázně </t>
  </si>
  <si>
    <t>Konečný uživatel nezadal zakázku transparentním a nediskriminačním způsobem (identifikováno kontrolou MMR+uložena nápravná opatření);
kontrolou FÚ bylo zjištěno, že konečný příjemce nesplnil nápravná opatření uložená kontrolou MMR.</t>
  </si>
  <si>
    <t>Dne 4.1.2019 odeslal odbor finanční Ing. Brtkovi žádost o vyhotovení Protokolu o škodě. Protokol o škodě vyhotovil Ing. Brtek  dne 6.2.2019, dne 8.2.2019 byl odeslán k vyjádření OLPaKŽÚ.  Vnitřní sdělení OLPaKŽÚ ze dne 20.5.2019: Dne 4.6.2019 proběhlo jednání škodní komise. která  doporučila škodu nevymáhat. Rozhodnutí zaměstnavatele ze dne 6.6.2019 - škodu nevymáhat.</t>
  </si>
  <si>
    <t>Modernizace Letiště K.Vary - III.etapa, 2. část 
CZ.1.09/3.1.00/01.00005</t>
  </si>
  <si>
    <t>ÚRR 
penále</t>
  </si>
  <si>
    <t xml:space="preserve">ÚRR 
penále </t>
  </si>
  <si>
    <t>KK_03</t>
  </si>
  <si>
    <t>Zvyšování kvality vzdělávání standardizací a zlepšování řídících procesů
CZ.1.07/1.1.00/08.0080</t>
  </si>
  <si>
    <t>OP VK</t>
  </si>
  <si>
    <t>FÚ 
odvod za porušení rozp. kázně</t>
  </si>
  <si>
    <t>Mylná platba u finančního partnera Attest s.r.o.</t>
  </si>
  <si>
    <t>Dne 5.6.2013 doručeny platební výměry, které KK uhradil v 7/2013 a 9/2013.</t>
  </si>
  <si>
    <t>Překročení jednotkových sazeb u mzdových nákladů na straně finančního partnera Attest s.r.o.</t>
  </si>
  <si>
    <t>Dne 3.2.2013 doručeny platební výměry, rozhodnutím z 28.4.2014 částečně prominuto, k úhradě 25,16 Kč. 7.10.2015 odeslaná na MŠMT žádost o vratku, vráceno KK zpět 9.396,50 Kč.</t>
  </si>
  <si>
    <t>Nejednoznačné vymezení  kritérií (estetická a kvalitativní úroveň vzorků).</t>
  </si>
  <si>
    <t>Úrok z posečkání uhrazen 16.1.2015.</t>
  </si>
  <si>
    <t>Porušení zákazu diskriminace - požadavek na dvoujádrový procesor a frekvenci procesorů - finanční úřad zjištění nepotvrdil;
mylná platba ve výši 2 001 070,- Kč.</t>
  </si>
  <si>
    <t>KK_04</t>
  </si>
  <si>
    <t xml:space="preserve">Krajské vzdělávací centrum pro další vzdělávání pedagogických pracovníků
CZ.1.07/1.3.00/14.0026 </t>
  </si>
  <si>
    <t>Mylná platba u finančního partnera Gymnázium Sokolov.</t>
  </si>
  <si>
    <t>Dne 16.11.2012 doručeny platební výměry, uhrazeno v 12/2012 a 2/2013. Rozhodnutím z 13.5.2013 prominuto v plné výši. Vráceno zpět KK v plné výši 8/2013.</t>
  </si>
  <si>
    <t>Dne 15.2.2013 doručeny platební výměry, uhrazeno v 3/2013. Rozhodnutím z 13.5.2013 prominuto v plné výši. Vráceno zpět KK v plné výši 8/2013.</t>
  </si>
  <si>
    <t>Mylná platba u finančního partnera Gymnázium Sokolov</t>
  </si>
  <si>
    <t>Dne 19.12.2012 doručeny platební výměry, uhrazeno v 1-2/2013. Rozhodnutím z 17.7.2013 prominuto v plné výši. Vráceno zpět KK v plné výši 8/2013.</t>
  </si>
  <si>
    <t>Dne 21.2.2013 doručeny platební výměry, uhrazeno 3/2013. Rozhodnutím z 17.7.2013 prominuto v plné výši. Vráceno zpět KK v plné výši 8/2013.</t>
  </si>
  <si>
    <t>Mylná platba u Karlovarského kraje.</t>
  </si>
  <si>
    <t>Nejednoznačné vymezení  kritérií (estetická a kvalitativní úroveň vzorků);
porušení zákazu diskriminace - požadavek na dvoujádrový procesor a frekvenci procesorů - finanční úřad zjištění nepotvrdil.</t>
  </si>
  <si>
    <t>FÚ 
penále</t>
  </si>
  <si>
    <t>KK_05</t>
  </si>
  <si>
    <t xml:space="preserve">Inovace školského portálu Karlovarského kraje 
CZ.1.07/1.3.00/14.0024 </t>
  </si>
  <si>
    <t xml:space="preserve">Dne 30.4.2012 doručeny platební výměry, datum úhrady 5/2012. </t>
  </si>
  <si>
    <t>MŠMT nesrovnalost/
FÚ 
odvod za porušení rozp. kázně</t>
  </si>
  <si>
    <t>Nejednoznačné vymezení  kritérií (estetická a kvalitativní úroveň vzorků);
porušení zákazu diskriminace § 6 ZVZ - požadavek na dvoujádrový procesor a frekvenci procesorů - finanční úřad zjištění nepotvrdil.</t>
  </si>
  <si>
    <t>KK_06</t>
  </si>
  <si>
    <t xml:space="preserve">Dopravní terminál Mariánské Lázně 
CZ.1.09/3.2.00/27.00611 </t>
  </si>
  <si>
    <t>Porušení zásady transparentnosti § 6 ZVZ - požadavek na dispozici s obalovnou - sankce 10 % od poskytovatele dotace.</t>
  </si>
  <si>
    <t>BEZ FINANČNÍHO POSTIHU</t>
  </si>
  <si>
    <t>KK_07</t>
  </si>
  <si>
    <t xml:space="preserve">Dopravní terminál Cheb
CZ.1.09/3.2.00/17.00610 </t>
  </si>
  <si>
    <t>Porušení zásady transparentnosti § 6 ZVZ - požadavek na dispozici s obalovnou - sankce 5 % od poskytovatele dotace.</t>
  </si>
  <si>
    <t>KK_08</t>
  </si>
  <si>
    <t xml:space="preserve">Personální audit Krajského úřadu Karlovarského kraje 
CZ.1.04/4.1.01/57.00124 </t>
  </si>
  <si>
    <t>ÚOHS 
pokuta</t>
  </si>
  <si>
    <t>Správní delikt dle § 120 odst.1 písm. a) ZVZ - předmět VZ byl vymezen příliš široce, požadování předložení certifikátu systému managementu bezpečnosti informací.</t>
  </si>
  <si>
    <t>KK_09</t>
  </si>
  <si>
    <t xml:space="preserve">Aplikace moderních metod zvyšování výkonnosti, kvality, efektivity a transparentnosti v Karlovarském kraji 
CZ.1.04/4.1.00/42.00003 </t>
  </si>
  <si>
    <t>Nedodržení maximální jednotkové ceny dle rozpočtu; 
nezpůsobilý cestovní výdaj.</t>
  </si>
  <si>
    <t>Zadavatel požadoval prokázání splnění kvalifikace nad rámec ZVZ.</t>
  </si>
  <si>
    <t>KK_10</t>
  </si>
  <si>
    <t>Vytvoření sítě služeb péče o osoby s duševním onemocněním na území Karlovarského kraje CZ.1.04/3.1.00/05.00062</t>
  </si>
  <si>
    <t>zadavatel nepožadoval po uchazečích prokázání splnění kvalifikace ve lhůtě pro podání nabídek</t>
  </si>
  <si>
    <t>KK_11</t>
  </si>
  <si>
    <t>V Karlovarském kraji společně plánujeme sociální služby 
CZ.1.04/3.1.00/05.00060</t>
  </si>
  <si>
    <t>Dne 5.6.2015 odeslalo MPSV podnět na ÚOHS, 30.10.2015 Oznámení ÚOHS - neshledal důvody pro zahájení správního řízení</t>
  </si>
  <si>
    <t>KK_12</t>
  </si>
  <si>
    <t>Interaktivní galerie Karlovy Vary – Becherova vila
CZ.1.09/4.1.00/04.00021</t>
  </si>
  <si>
    <t>Zadavatel nepožadoval po uchazečích prokázání splnění kvalifikace ve lhůtě pro podání nabídek.</t>
  </si>
  <si>
    <t>ÚRR 
úrok z posečkání</t>
  </si>
  <si>
    <t>Úrok z posečkání ve výši 25.801,- Kč (k platebnímu výměru ve výši 1.225.412,- Kč).</t>
  </si>
  <si>
    <t>Platební výměr na úrok ze dne 14.11.2012, datum úhrady 12/2012.</t>
  </si>
  <si>
    <t>Rozdíly mezi proplacenými výdaji a dodaným zařízením; dodané zařízení neodpovídalo položkovému rozpočtu a fakturám.</t>
  </si>
  <si>
    <t xml:space="preserve">Zjištění ze Zprávy z auditu operace č.OP/15/2011 z 19.8.2011, platební výměr z 4.11.2011, odvolání z 12/2011 proti platebnímu výměru zamítnuto dne 28.5.2012, datum úhrady platebního výměru  9/2012. </t>
  </si>
  <si>
    <t>Karlovarský kraj se žalobou ze dne 19.8.2014 domáhal nároku po společnosti INVESTON, s.r.o. Okresní soud žalobě vyhověl. Společnost INVESTON, s.r.o. vzniklou škodu uhradila ve 4 splátkách v letech 2016 až 2018. Poslední splátka dne 26. 9.2018.</t>
  </si>
  <si>
    <t xml:space="preserve">KK podal dne 7.6.2012 podnět k prošetření veřejných zakázek týkajících se projektu. </t>
  </si>
  <si>
    <t xml:space="preserve">Na základě výsledků auditů operace provedených Deloitte Advisory s.r.o. podal dne 7.6.2012 hejtman podnět k prošetření veřejných zakázek týkajících se projektu. ÚOHS neshledal důvod pro zahájení správního řízení. </t>
  </si>
  <si>
    <t>KK_13</t>
  </si>
  <si>
    <t>Vzdělávání v eGon Centru Karlovarského kraje   
CZ.1.04/4.1.00/40.00025</t>
  </si>
  <si>
    <t>Nezpůsobilé výdaje - osobní náklady a  bankovní poplatek.</t>
  </si>
  <si>
    <t>KK_14</t>
  </si>
  <si>
    <t>Globální grant OP VK CZ.1.07./1.2.19 - grantový projekt ISŠTE CZ.1.07/1.2.19/02.0015</t>
  </si>
  <si>
    <t>1.1.2013-31.12.2014</t>
  </si>
  <si>
    <t>Zadavatel v zadávací dokumentaci uvedl specifický požadavek na (minimální) taktovací frekvenci procesorů - porušení zákazu diskriminace - po námitkách bez zjištění.</t>
  </si>
  <si>
    <t>Dne 8.12.2014 ukončena veřejnosprávní kontrola -  námitkám v plném rozsahu bylo vyhověno.</t>
  </si>
  <si>
    <t>KK_15</t>
  </si>
  <si>
    <t>Podpora přírodovědného a technického vzdělávání v Karlovarském kraji     
CZ.1.07/1.1.00/44.0004</t>
  </si>
  <si>
    <t>FÚ 
odvod za porušení rozp. Kázně</t>
  </si>
  <si>
    <t>Uchazeč v rámci doplnění nabídky změnil nabídkovou cenu (porušení § 76 odst.1 ZVZ) - zadavatel měl nabídku vyřadit .</t>
  </si>
  <si>
    <t xml:space="preserve">18.7.2017 doručen platební výměr na penále ve výši 103.933,00 Kč, uhrazeno 25.7.2017. 29.11.2018 Rozhodnutí o prominutí daně - prominutí o 77.470,00 Kč. 4, 6. 12.2018 finanční prostředky vráceny na účet KK.   </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</si>
  <si>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</si>
  <si>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</si>
  <si>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18.5.2016 Protokol o ústním jednání - sankce ve výši 17.087,40 Kč. 12.7.2016 Zpráva o daňové kontrole, 13.7.2016 doručeny platební výměry, 9.8.2016 podáno  odvolání. 19.11.2016 žádost o prominutí odvodu a dosud nevyměřeného penále. Rozhodnutí o odvolání dne 4.7.2017 - zamítá se, 10.7.2017 uhrazen odvod. 30.10.2018 doručeno Rozhodnutí o částečném prominutí daně, 6.12.2018 finanční prostředky vráceny na účet KK.</t>
  </si>
  <si>
    <t xml:space="preserve">Dne 18.7.2017 doručen platební výměr na penále ve výši 16.342,00 Kč, uhrazeno 25.7.2017. 30.10.2018 Rozhodnutí o prominutí daně - prominutí o 13.672,00 Kč, dne 6. 12.2018 finanční prostředky vráceny na účet KK. </t>
  </si>
  <si>
    <t xml:space="preserve">Překročení schválené finanční částky o částku 3.957,06 Kč u Střední zdravotnické školy a vyšší odborné školy Cheb (SZŠ VOŠ Cheb).  </t>
  </si>
  <si>
    <t xml:space="preserve">7.8.2014 Oznámení MŠMT o nesrovnalosti a předání věci správci daně. FÚ KV dle tel. informace z 4.6.2019 neeviduje  uvedenou nesrovnalost, neboť Řídící orgán OP VK  nesrovnalost nepostoupil. Dle vyjádření SZŠ VOŠ Cheb ze dne 28.8.2019 se nejednalo o finanční postih, ale o nezpůsobilé výdaje hrazené z rozpočtu školy. </t>
  </si>
  <si>
    <t>Dne 4.7.2018 odeslána žádost o vyhotovení Protokolu o škodě. Dne 4.7.2019 vyhotovil Ing. Jambor protokol o škodě. Částku SZŠ VOŠ Cheb uhradila dne 26.11.2015 při vyúčtování projektu, čímž škoda KÚKK nevznikla - jednání škodní komise neproběhlo.</t>
  </si>
  <si>
    <t>Pochybení ve veřejné zakázce "Vybavení odborných učeben technicky zaměřených nelékařských oborů" u Střední zdravotnické školy a vyšší odborné školy zdravotnické Karlovy Vary (SZŠ VOŠZ Karlovy Vary).</t>
  </si>
  <si>
    <t>7.8.2014 Oznámení MŠMT o nesrovnalosti a předání věci správci daně. FÚ KV dle tel. informace z 4.6.2019 neeviduje  uvedenou nesrovnalost, neboť Řídící orgán OP VK  nesrovnalost nepostoupil. Jedná se o konečnou výši finančního postihu.</t>
  </si>
  <si>
    <t>Dne 4.7.2018 odeslána žádost o vyhotovení Protokolu o škodě. Dne 4.7.2019 vyhotovil Ing. Jambor protokol o škodě. Částku SZŠ VOŠZ Karlovy Vary hradila dne 23.11.2015 při vyúčtování projektu, čímž škoda KÚKK nevznikla - jednání škodní komise neproběhlo.</t>
  </si>
  <si>
    <t>Dne 24.1.2018 e-mailem sdělení z MŠMT o sankci, 6.2.2018 na MŠMT odeslány námitky. Rozhodnutí č. 3 o změně rozhodnutí o poskytnutí dotace č. 04/44/1.1./2013 ze dne 18.4.2018 akceptovalo požadavek KK na změnu uvedenou v námitkách. Finanční postih zrušen. Dne 5. 11. 2018 obdržel odbor školství emailem MŠMT informace, o schválení 3. Monitorovací zprávy o udržitelnosti projektu. Jednalo se o poslední zprávu o udržitelnosti projektu, která je tímto ukončena.</t>
  </si>
  <si>
    <t>KK_16</t>
  </si>
  <si>
    <t>Omezení výskytu invazních rostlin v KK 
CZ.1.09/3.1.00/01.00005</t>
  </si>
  <si>
    <t>Nevedení u všech prvotních účetních záznamů oddělené účtování od svého vlastního účetnictví.</t>
  </si>
  <si>
    <t>KK_17</t>
  </si>
  <si>
    <t>Cyklostezka Ohře II CZ.1.09/3.2.00/35.00801</t>
  </si>
  <si>
    <t>Osazení sloupků na jiné místo bez nahlášení změny projektu na ÚRR.</t>
  </si>
  <si>
    <t>KK_18</t>
  </si>
  <si>
    <t>Cyklostezka Ohře III 
CZ.1.09/3.2.00/66.01008</t>
  </si>
  <si>
    <t>Zadavatel nepostupoval dle Pokynů; zápis pověřené osoby (APDM) je považován za nevěrohodný a ex-post datovaný.</t>
  </si>
  <si>
    <t>KK_19</t>
  </si>
  <si>
    <t>Rozvoj služby e-Governmentu na území Karlovarského kraje - část I. až VI. 
CZ.1.06/2.1.00/08.07146</t>
  </si>
  <si>
    <t>KK_20</t>
  </si>
  <si>
    <t>Podpora sociálního začleňování příslušníků sociálně vyloučených lokalit v Karlovarském kraji
CZ.1.04/3.2.00/15.00012</t>
  </si>
  <si>
    <t>KK_21</t>
  </si>
  <si>
    <t>Podpora sociálního začleňování příslušníků sociálně vyloučených lokalit v Karlovarském kraji - CZ.1.04/3.2.00/B4.00005</t>
  </si>
  <si>
    <t>26.11.2013-31.7.2015
vyúčtování projektu
ZK 217/06/16 ze dne 9.6.2016</t>
  </si>
  <si>
    <t>29.3.2011-30.5.2014
vyúčtování projektu
ZK 66/02/16 ze dne 25.2.2016</t>
  </si>
  <si>
    <t xml:space="preserve">Dne 10.11.2014 ukončena veřejnosprávní kontrola, námitkám částečně vyhověno. Jedná se o konečnou výši finančního postihu. Rada KK usnesením č. RK 897/08/18 z  6.8.2018 rozhodla o nepodání sporu z veřejnoprávní smlouvy pro peněžité plnění a uložila odboru finančnímu řešit sankci jako škodní případ. </t>
  </si>
  <si>
    <t>Diskriminační požadavky v rámci technických kvalifikačních předpokladů (praxi z oblasti řízení projektů pro státní správu či samosprávu, a to min. 7-letou pro vedoucího a min. 5-letou pro ostatní členy).</t>
  </si>
  <si>
    <t xml:space="preserve">Vítězný uchazeč nesplnil požadavky stanovené v zadávací dokumentaci - předložení seznamu služeb obdobného charakteru. </t>
  </si>
  <si>
    <t>1.6.2012-31.5.2015
vyúčtování projektu ZK 473/12/15 ze dne 3.12.2015</t>
  </si>
  <si>
    <t xml:space="preserve">Dne 4.11.2014 ukončena veřejnosprávní kontrola, 24.11.2014 podány námitky. Rozhodnutí o námitkách z 18.12.2014 - námitkám v plném rozsahu vyhověno. Projekt bez finančního postihu.
</t>
  </si>
  <si>
    <t>Zadavatel neodeslal ve lhůtě do 15 dní oznámení o výsledku zadávacího řízení  a  nezveřejnil smlouvu na profilu zadavatele.</t>
  </si>
  <si>
    <t>KK_22</t>
  </si>
  <si>
    <t>KK_23</t>
  </si>
  <si>
    <t>KK_24</t>
  </si>
  <si>
    <t>KK_25</t>
  </si>
  <si>
    <t>KK_26</t>
  </si>
  <si>
    <t>KK_27</t>
  </si>
  <si>
    <t>KK_28</t>
  </si>
  <si>
    <t>KK_29</t>
  </si>
  <si>
    <t>KK_30</t>
  </si>
  <si>
    <t>KK_31</t>
  </si>
  <si>
    <t>KK_32</t>
  </si>
  <si>
    <t>KK_33</t>
  </si>
  <si>
    <t>KK_34</t>
  </si>
  <si>
    <t>KK_38</t>
  </si>
  <si>
    <t>PO_03</t>
  </si>
  <si>
    <t>PO_01</t>
  </si>
  <si>
    <t>PO_06</t>
  </si>
  <si>
    <t>PO_09</t>
  </si>
  <si>
    <t>PO_07</t>
  </si>
  <si>
    <t>Řízení, kontrola, monitorování a hodnocení GG OP VK v Karlovarském kraji 1. etapa
CZ.1.07/5.1.00/04.0053</t>
  </si>
  <si>
    <t>Informovanost a publicita GG OP VK v Karlovarském kraji 
CZ.1.07/5.2.00/04.0038</t>
  </si>
  <si>
    <t>1.6.2008 - 31.12.2011</t>
  </si>
  <si>
    <t>19.2.2008 - 31.12.2011</t>
  </si>
  <si>
    <t>Porušení zásady nediskriminace - uvedení min. taktovací frekvence (nákup PC a notebooků).</t>
  </si>
  <si>
    <t>Netransparentní hodnotící kritéria (dodávka propagačních materiálů).</t>
  </si>
  <si>
    <t>Prezentace Karlovarského kraje - Živého kraje 
CZ.1.09/4.3.00/72.01151</t>
  </si>
  <si>
    <t>21.1.2014 -31.12.2015
vyúčtování projektu ZK 461/09/16 ze dne 8.9.2016</t>
  </si>
  <si>
    <t>Investiční podpora procesu transformace DOZP "PATA" v Hazlově, p. o., 1. etapa, část II - CZ.1.06/3.1.00/07.08463</t>
  </si>
  <si>
    <t>19.6.2013-31.12.2014
vyúčtování projektu
ZK 25/02/18 ze dne 22.2.2018</t>
  </si>
  <si>
    <t>Lineární urychlovač pro nemocnici v Chebu - přístavba zázemí
CZ.1.09/1.3.00/78.01273</t>
  </si>
  <si>
    <t>1.11.2014 - 30.10.2015
vyúčtování projektu
ZK 144/04/16 ze dne 7.4.2016</t>
  </si>
  <si>
    <t>ÚOHS 
Příkaz</t>
  </si>
  <si>
    <t>Centralizace lékařské péče v nemocnici v Karlových Varech
CZ.1.09/1.3.00/78.01253</t>
  </si>
  <si>
    <t>Výdaje v rámci technické pomoci na činnost KK jako regionálního subjektu (Cíl 3 Sasko 2007 - 2013)
09-THTR-01.07 - 01</t>
  </si>
  <si>
    <t>19.12.2007-31.12.2015 
vyúčtování projektu
ZK 367/09/16 ze dne 8.9.2016</t>
  </si>
  <si>
    <t>Dopravní terminál Sokolov
CZ.1.09/3.2.00/17.00307</t>
  </si>
  <si>
    <t>Výstavba objektů pro poskytování sociálních služeb v Aši
CZ.06.2.56/0.0/0.0/15_004/0000285</t>
  </si>
  <si>
    <t xml:space="preserve">GG OPVK - Podpora nabídky dalšího vzdělávání v Karlovarském kraji
CZ.1.07/3.2.12 </t>
  </si>
  <si>
    <t>27.10.2009 - 31.12.2015
vyúčtování projektu
ZK 354/09/16 ze dne 8.9.2016</t>
  </si>
  <si>
    <t>MŠMT 
odvod za porušení rozpočtové kázně</t>
  </si>
  <si>
    <t>Dne 20.8.2013 doručeny platební výměry, uhrazeno 9/2013. Rozhodnutím z 20.3.2014 prominuto v plné výši 4/2013.</t>
  </si>
  <si>
    <t>Zadavatel nepožadoval po uchazečích prokázání splnění kvalifikace ve lhůtě pro podání nabídek; 
pochybení při nastavení hodnotících kritérií.</t>
  </si>
  <si>
    <t>Dne 8.1.2019 odeslána žádost o vyhotovení Protokolu o škodě, Protokol o škodě ze dne 13.2.2019, škodní komise projednán škodu dne 14.3.2019. Rozhodnutí zaměstnavatele 18.3.2019 - škodu nevymáhat.</t>
  </si>
  <si>
    <t>Rekonstrukce analytické laboratoře - díky  havarijnímu stavu staré budovy Střední uměleckoprůmyslové školy K.Vary nelze v době udržitelnosti projektu laboratoř využívat.</t>
  </si>
  <si>
    <t>KKN řešila finanční postih jako škodní případ. Škodní komise na jednání dne 19.12.2018 konstatovala, že neshledala konkrétní pochybení zaměstnance KKN, ale že se jedná o složitou, nejednoznačnou a více výkladovou problematiku veřejných zakázek. Škodní komise neurčila žádnou náhradu škody.</t>
  </si>
  <si>
    <t xml:space="preserve">Zadavatel neprovedl žádná výběrová řízení, nebo provedení výběrového řízení nebyl schopen prokázat, část dokladů nebyla uznatelná, neboť se nejednalo o výdaje související s projektem, nebo předložené doklady neměly potřebné náležitosti, či nebyly doklady k vykázaným výdajům vůbec doloženy. </t>
  </si>
  <si>
    <t>Výdaj za registraci vozidel a za dříve vystavenou a uhrazenou fakturu v celkové výši 29.164.35 Kč - nejedná se o finanční postih.</t>
  </si>
  <si>
    <t>24.3.2016 Doručen Protokol o kontrole č.j. RRSZ 3770/2016, 7.4.2016 KKN, a.s. podala námitky proti Protokolu, kterým poskytovatel dotace částečně vyhověl. 
12.7.2018 stanovisko KKN a.s. k případnému zahájení sporného řízení (písemnost čj. 2545/FI/18) - sporné řízení pro peněžité plnění s ohledem na rozhodovací praxi nebude zahájeno;</t>
  </si>
  <si>
    <t>18.2.2008-30.5.2009
vyúčtování projektu ZK 267/09/12 z 13.9.2012</t>
  </si>
  <si>
    <t>Úrok z posečkání se vztahuje i k projektům s č. KK_04 a KK_05.</t>
  </si>
  <si>
    <t>16.3.2010-27.9.2012
vyúčtování projektu ZK 352/12/13 z 12.12.2013</t>
  </si>
  <si>
    <t>16.10.2010-21.2.2013
vyúčtování projektu ZK 353/12/13 z 12.12.2013</t>
  </si>
  <si>
    <t>ROP
92,5%
7,5%</t>
  </si>
  <si>
    <t xml:space="preserve"> -</t>
  </si>
  <si>
    <t xml:space="preserve">    -</t>
  </si>
  <si>
    <t xml:space="preserve">  -</t>
  </si>
  <si>
    <t>OP LZZ 
100%</t>
  </si>
  <si>
    <t xml:space="preserve">OP LZZ 
85%
15%
</t>
  </si>
  <si>
    <t>ROP 
88,85%
11,15%</t>
  </si>
  <si>
    <t>OP VK 
100%</t>
  </si>
  <si>
    <t>ROP 
92,5%
7,5%</t>
  </si>
  <si>
    <t>SROP 
75%
25%</t>
  </si>
  <si>
    <t xml:space="preserve">ROP 
92,5%
7,5%
</t>
  </si>
  <si>
    <t>1.7.2009-30.6.2012
vyúčtování projektu ZK 322/12/13 z 12.12.2013</t>
  </si>
  <si>
    <t>1.9.2013-30.6.2015
vyúčtování projektu ZK 151/04/16 ze dne 7.4.2016</t>
  </si>
  <si>
    <t>OP ŽP 
90%
10%</t>
  </si>
  <si>
    <t>9.8.2013-31.12.2015
vyúčtování projektu ZK 522/12/17 ze dne 7.12.2017</t>
  </si>
  <si>
    <t xml:space="preserve">Celkový objem projektu včetně nezpůsobilých výdajů </t>
  </si>
  <si>
    <t>Celkový objem projektu včetně nezpůsobilých výdajů</t>
  </si>
  <si>
    <t>12.8.2011-31.12.2013
vyúčtování projektu ZK 167/06/14 z  19.6.2014</t>
  </si>
  <si>
    <t xml:space="preserve">IOP 
85%
15%
</t>
  </si>
  <si>
    <t xml:space="preserve">OP VK  
100%
</t>
  </si>
  <si>
    <t>ROP 
85%
15%</t>
  </si>
  <si>
    <t>IOP 
100%</t>
  </si>
  <si>
    <t xml:space="preserve">Modernizace a vybavení přístrojového vybavení nemocnic KKN (ROP IV.)
CZ.1.09/1.3.00/78.01252 </t>
  </si>
  <si>
    <t>1.1.2015 - 30.10.2015
vyúčtování projektu
ZK 291/06/17 ze dne 22.6.2017</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</si>
  <si>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</si>
  <si>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</si>
  <si>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 xml:space="preserve">Rada KK usnesením RK 975/08/18 z 20.8.2018 a RK 659/06/19 z 3.6.2019 uložila řediteli muzea řešit finanční postih jako škodní případ. Na výzvu odboru finančního vyhotovilo muzeum dne 20.8.2019 Protokol o škodě. Jednání škodní komise proběhlo dne 28.8.2019. Škodní komise přijala doporučující stanoviska k řešení škody. 
Rada KK usnesením č. RK 1106/09/19 určila řediteli Muzea Sokolov náhradu škody ve výši 6.000,- Kč. </t>
  </si>
  <si>
    <t>Dne 23.1.2012 podány námitky proti kontrolním zjištěním z veřejnosprávní kontroly; finanční postih poskytovatel dotace neuplatnil.</t>
  </si>
  <si>
    <t>Dne 11.12.2017 vyhotovil odbor finanční protokol o škodě. Dne 21.12.2017 proběhlo jednání škodní komise, která- doporučila úhradu škody v rozmezí 0,25% až 100%. Rada KK usnesením č. RK 36/01/18 z 22.1.2018 schválila, že škoda nebude vymáhána.</t>
  </si>
  <si>
    <t>1.1.2014-30.6.2015
vyúčtování projektu ZK  76/02/16 ze dne 25.2.2016</t>
  </si>
  <si>
    <t>Dne 16.4.2019 odeslána žádost o vyhotovení Protokolu o škodě. Protokol o škodě vyhotovil Mgr. Mottl dne 24. 6. 2019. Doplnění protokolu ze dne 2.8.2019 odborem finančním. Jednání škodní komise proběhlo dne 12. 9. 2019, která doporučila škodu po odpovědných osobách (zaměstnancích) nevymáhat, viz Rozhodnutí zaměstnavatele ze dne 19.9.2019.</t>
  </si>
  <si>
    <t>Dne 16.4.2019 odeslána žádost o vyhotovení Protokolu o škodě. Protokol o škodě vyhotovil Mgr. Mottl dne 26. 8. 2019. Doplnění protokolu ze dne 27.8.2019 odborem finančním. Jednání škodní komise proběhlo dne 12. 9. 2019, která doporučila škodu po odpovědných osobách (zaměstnancích) nevymáhat, viz Rozhodnutí zaměstnavatele ze dne 19.9.2019.</t>
  </si>
  <si>
    <t>Úhrada výdaje v EUR - měl být zvolen kurz použitý při převodu  ze zvláštního účtu projektu.</t>
  </si>
  <si>
    <t>V dokumentech veřejné zakázky je uvedena jiná firma, objednávka uzavřena s jinou firmou - sankce 100 %; uchazeč nedoložil osvědčení o řádném plnění 3 zakázek - sankce  5 %.</t>
  </si>
  <si>
    <t xml:space="preserve">Dne 23.3.2016 doručen Protokol o kontrole. </t>
  </si>
  <si>
    <t>Příjemce dotace soutěžil samostatně zpracování projektové dokumentace a autorský dozor; k zajištění autorského dozoru vyzval pouze 1 dodavatele - sankce 25 % z hodnoty veřejné zakázky.</t>
  </si>
  <si>
    <t>Administrátorem projektu byla na základě příkazní smlouvy ev. č. 01827/2014-00 ze dne 20. 8. 2014 (schválené usnesením č. RK 929/08/147 ze dne 18. 8. 2014) KKN, a.s. 
Protokol o škodě vyhotovila vedoucí odboru zdravotnictví dne 26.7.2017. Dne 27.10.2017 proběhlo jednání škodní komise, která přijala doporučující stanovisko. Rada KK schválila usnesením č. RK 1329/11/17 ze dne 13.11.2017, že vzniklá škoda ve výši 1.282.213,42 Kč nebude po původci škody, kterým byla Karlovarská krajská nemocnice, a.s., vymáhána a škodní případ bude uzavřen.</t>
  </si>
  <si>
    <t xml:space="preserve">Přestupek dle § 120 odst. 1 písm. a) zákona č. 137/2006 Sb., zadavatel postupoval v rozporu s § 82 odst. 7 písm.  a zásadou zákazu diskriminace, když s vybraným uchazečem – společností Metrostav a.s. uzavřel dodatek č. 1 ke smlouvě o dílo, kterým posunul konečný termín plnění zakázky ze dne 31. 7. 2015 na den 31. 8. 2015, čímž umožnil podstatnou změnu práv a povinností vyplývajících ze smlouvy o dílo. </t>
  </si>
  <si>
    <t xml:space="preserve">Dne 22.5.2018 vyhotovila KKN Protokol o škodě. APDM vyhotovila APDM Protokol o škodě dne 25.5.2018. Dne 8.10.2018 OLP předal OF právní posouzení odpovědnosti KKN a APDM ze dne 14.8.2018. Dne 25.10.2018 proběhlo jednání škodní komise, která rozhodla o prověření podkladů předložených Radě KK. Odbor finanční provedl Prověření dostupných dokumentů dne 13.11.2018. Dne 17.1.2019 proběhlo druhé jednání škodní komise, která doporučila škodu po Radě KK nevymáhat. 11.2.2019 předloženo Radě KK na vědomí, viz usnesení č. RK 174/02/19. Dne 19.2.2019 vyhotoveno Rozhodnutí zaměstnavatele - škodu nevymáhat. </t>
  </si>
  <si>
    <t>16.11.2016 z ÚRR Oznámení o zahájení kontroly; 8.2.2017 ÚRR Protokol o kontrole - bez zjištění</t>
  </si>
  <si>
    <t>Pochybení ze strany příjemce grantového projektu nikoli KK.</t>
  </si>
  <si>
    <t xml:space="preserve">ROP 
85% 
15%                      </t>
  </si>
  <si>
    <t xml:space="preserve">ROP
85%
15%        </t>
  </si>
  <si>
    <t xml:space="preserve">FÚ 
penále </t>
  </si>
  <si>
    <t>MPSV 
krácení dotace</t>
  </si>
  <si>
    <t>FÚ 
úrok z posečkání</t>
  </si>
  <si>
    <t xml:space="preserve">MŠMT 
krácení dotace </t>
  </si>
  <si>
    <t xml:space="preserve">SFŽP 
výzva k vrácení dotace </t>
  </si>
  <si>
    <t>MŽP 
odvod za porušení rozpočtové kázně</t>
  </si>
  <si>
    <t>Kurzová ztráta - nejedná se o finanční postih</t>
  </si>
  <si>
    <t>VZ "Zpracování projektové dokumentace a inženýrská činnost … " - zmatečné stanovení předmětu plnění, nejsou stanovena dílčí hodnotící kritéria, nedovolená změna podmínek.</t>
  </si>
  <si>
    <t xml:space="preserve">Dne 5.12.2017 podal KK podnět na ÚOHS, správní poplatek ve výši 10 tis. Kč uhrazen dne 22.11.2017. Dne 4.1.2018 Oznámení o výsledku šetření podnětu - ÚOHS neshledal důvod pro zahájení správního řízení - bez finančního postihu. </t>
  </si>
  <si>
    <t xml:space="preserve">Dne 5.12.2017 podal KK podnět na ÚOHS, správní poplatek ve výši 10 tis. Kč uhrazen dne 22.11.2017. Dne 4.1.2018 Oznámení o výsledku šetření podnětu - ÚOHS neshledal důvod pro zahájení správního řízení - bez finančního postihu.  </t>
  </si>
  <si>
    <t xml:space="preserve">Dne 28.7.2016 Ministerstvo vnitra předalo podnět na ÚOHS, 18.8.2016 Oznámení o výsledku šetření podnětu - ÚOHS neshledal důvod pro zahájení správního řízení - bez finančního postihu. </t>
  </si>
  <si>
    <t xml:space="preserve">Dne 13.11.2015 odeslalo MPSV podnět na ÚOHS, 16.12.2015 Oznámení o výsledku šetření podnětu - ÚOHS neshledal důvod pro zahájení správního řízení - bez finančního postihu. </t>
  </si>
  <si>
    <t xml:space="preserve">7.9.2016 žádost ÚOHS k zaslání dokumentace (u VZ - Akutní péče); 15.9.2016 zaslané dokumenty a stanovisko; 27. 9.2019 Oznámení z ÚOHS - bez finančního postihu. 13.7.2016 žádost ÚOHS u VZ - rentgeny o zaslání dokumentace, KK dne 13.7.2016 dokumentaci zaslal. 19.7.2016 Oznámení o výsledku šetření podnětu - ÚOHS neshledal důvod pro zahájení správního řízení - bez finančního postihu. </t>
  </si>
  <si>
    <t xml:space="preserve">Dne 1.3.2016 výzva ÚOHS k zaslání dokumentace k veřejné zakázce "Zavedení datových skladů" a vyjádřit se k podnětu. 
9.3.2016 KK se vyjádřil k podnětu a zaslal dokumentaci na ÚOHS. 7.4.2016 KK obdržel Oznámení o výsledku šetření podnětu - ÚOHS neshledal důvod pro zahájení správního řízení - bez finančního postihu. </t>
  </si>
  <si>
    <t xml:space="preserve">Dne 4.10.2016 ÚOHS zaslal žádost o zaslání dokumentace. 12.10.2016 odeslána dokumentace a vyjádření na ÚOHS. 1.11.2016 Oznámení o výsledku šetření podnětu - ÚOHS neshledal důvod pro zahájení správního řízení - bez finančního postihu. </t>
  </si>
  <si>
    <t>1.11.2014 - 30.10.2015
vyúčtování projektu
ZK 356/09/17 ze dne 7.9.2017</t>
  </si>
  <si>
    <t>Cíl 3 ČR - Sasko 
90%
10%</t>
  </si>
  <si>
    <t>Dne 14.4.2016 Zpráva o auditu operace z MF - bez finančního postihu. Dle vyúčtování v ZKK (ZK 367/09/16 z 8.9.2016) celková kurzová ztráta 40.274,50 Kč, další neuznatelné výdaje v projektu nebyly identifikovány.</t>
  </si>
  <si>
    <t>Implementace a péče o území soustavy Natura 2000 v Karlovarském kraji - Evropsky významná lokalita Doupovské hory
CZ.1.02/6.1.00/14.24909</t>
  </si>
  <si>
    <t>OP ŽP 
100%</t>
  </si>
  <si>
    <t>Ve stanoveném termínu nedošlo k vyhlášení Evropsky významných lokalit za zvláště chráněná území.</t>
  </si>
  <si>
    <t xml:space="preserve">Dne 12.7.2016 se KK vyjádřil k předmětné věci na SFŽP.  5.10.2017doručena z MŽP Výzva k úhradě prostředků dotčených pochybením. Rada KK usnesením č. RK 1269/10/17 z 23.10.2017 schválila úhradu výzvy a řešit finanční postih jako škodu. Uhrazeno dne 30.10.2017. </t>
  </si>
  <si>
    <t>22.1.2009 - 30.9.2011
vyúčtování projektu
ZK 98/04/12 z 19.4.2012</t>
  </si>
  <si>
    <t>ROP  
92,5% 
7,5%</t>
  </si>
  <si>
    <t>Kontrola monitorovací zprávy o zajištění udržitelnosti - bez zjištění.</t>
  </si>
  <si>
    <t>Ve lhůtě do 30 dnů KK nevrátil na účet MŠMT finanční prostředky, které příslušná právnická osoba vrátila do rozpočtu KK.</t>
  </si>
  <si>
    <t>Podpora škol, které realizují inkluzivní vzdělávání žáků se znevýhodněním v roce 2014</t>
  </si>
  <si>
    <t>Financování asistentů pedagoga pro děti, žáky a studenty se zdravotním postižením a pro děti, žáky a studenty se sociál. znevýhodněním na rok 2014 - modul B</t>
  </si>
  <si>
    <t>Pochybení v zakázce "Zpracování studie proveditelnosti" - nevyhotovení písemného záznamu o vyhodnocení doručených nabídek.</t>
  </si>
  <si>
    <t xml:space="preserve">Přezkoumání postupu při zadávání VZ - akutní péče a
přezkoumání postupu při zadávání VZ - rentgeny.
</t>
  </si>
  <si>
    <t>Protokol o škodě ze dne 25.4.2019. Jednání škodní komise proběhlo dne 29.5.2019 - doporučující stanovisko - škodu nevymáhat. Rozhodnutí zaměstnavatele o úhradě škody ze dne 30.5.2019 - škodu nevymáhat.</t>
  </si>
  <si>
    <t>Penále uhrazeno 8/2013. Po prominutí penále byla částka v plné výši vrácena 9/2013 zpět KK.</t>
  </si>
  <si>
    <t>V projektu nebyly identifikované nezpůsobilé výdaje, vznikla pouze kurzová ztráta ve výši 13.528,35 Kč, jelikož projekt byl financován v Eurech, změnu kurzu nebylo možno ovlivnit.</t>
  </si>
  <si>
    <t>15.8.2014 - 31.12.2015
info k projektu ZK 143/04/15 z 7.12.2017</t>
  </si>
  <si>
    <t>Dne 18.1.2017 doručen z CRR Protokol o kontrole - nezpůsobilý výdaj vztahující se k publicitě, vyjádření na CRR odesláno dne 30.1.2017. Poskytovatel dotací  souhlasí se změnou v rozpočtu, přesun do nezpůsobilých výdajů. Projekt bez finančního postihu.</t>
  </si>
  <si>
    <t>IROP
90%
10%</t>
  </si>
  <si>
    <t xml:space="preserve">17.2.2014 - 28.2.2019
není dosud vyúčtován </t>
  </si>
  <si>
    <t>Povinná publicita - billboard je povinný u projektů, u kterých výše projektu přesahuje 500 tis. Euro, v tomto projektu se tedy jedná o nezpůsobilý výdaj.</t>
  </si>
  <si>
    <t>Rada KK usnesením č. RK 438/04/18 z 23.4.2018 uložila odboru finančnímu řešit finanční postih jako škodu. Dne 24.7.2018 vyhotovil OŠMT protokol o škodě. Jednání škodní komise proběhlo 9.8.2018 - s doporučením škodu nevymáhat, viz rozhodnutí zaměstnavatele z 15.8.2018.</t>
  </si>
  <si>
    <t>Rada KK usnesením č. RK 437/04/18 z 23.4.2018 uložila odboru finančnímu řešit finanční postih jako škodu. Dne 24.7.2018 vyhotovil OŠMT protokol o škodě. Jednání škodní komise proběhlo 9.8.2018, s doporučením škodu nevymáhat, viz rozhodnutí zaměstnavatele z 15.8.2018.</t>
  </si>
  <si>
    <t>Rozvojový program MŠMT
100%</t>
  </si>
  <si>
    <t>Protokol o škodě ze dne 10.8.2017.  Jednání škodní komise proběhlo 27.10.2017. Rada usnesením č. RK 1330/11/17 z 13.11.2017 určila náhradu škody v plné výši vedoucím projektu. Škodu ve výši 2.762,50 Kč uhradila APDM  9.8.2018.</t>
  </si>
  <si>
    <t>KK poskytl firmě Hallan, s.r.o. zálohu, KK následně odstoupil od smlouvy, poskytnutou zálohu Hallan s.r.o. nevrátil ani dle rozhodnutí soudu, vyhlásili insolvenci. MŠMT dne 26.7.2016 sdělilo, že pokud KK označí částku za nevymahatelnou a prokáže její nevymahatelnost, nebude MŠMT dále prostředky vymáhat. Vyjádření OLP ze dne 24.4.2019, přípis č. j.: 041 EX 209/16 ze dne 18. 4. 2019 Exekutorského úřadu Sokolov - nevymahatelnost pohledávky. 9.5.2019 odeslána žádost o vyjádření na MŠMT č.j. KK/108/JV/19 ze dne 6.5.2019. Dne 10. 6. 2019 doručeno vyjádření MŠMT č. j. MSMT-16597/2019-2 - MŠMT nebude po KK částku 534.795,00 Kč vymáhat.</t>
  </si>
  <si>
    <t>Krácena ŽoP příjemci grantového projektu nikoli KK, KK vystavil platební výměr firmě LB plán, částku krátil KK již v ŽOP č. 02/0024 dne 13. 10. 2015.</t>
  </si>
  <si>
    <t xml:space="preserve">Krácena ŽoP příjemci grantového projektu nikoli KK, KK vystavil platební výměr firmě FM Consulting, s.r.o.,  částka krátil KK již v ŽOP č. 07/0027 dne 27. 3. 2015. </t>
  </si>
  <si>
    <t>1.1.2007 - 28.7.2011 
projekt pozastaven</t>
  </si>
  <si>
    <t>Škoda byla uhrazena dle usnesení č RK 503/04/17.</t>
  </si>
  <si>
    <t>Dne 3.2.2014 doručeny platební výměry, rozhodnutím z 27.8.2014 zamítnuto odvolání proti platebním výměrům.  24.10.2014 byla podána správní žaloba; 9.10.2015 Rozsudek Krajského soudu v Plzni - správní žaloby se zamítají. Kasační stížnost KK nepodával - viz usnesení č. RK 1145/11/15 z 2.11.2015. 24.3.2016 Rozhodnutí o prominutí odvodu ve výši 189.910,00 Kč, prominutá část vrácena zpět na účet KK v 4/2016.</t>
  </si>
  <si>
    <t xml:space="preserve">Dne 15.5.2015 doručeny platební výměry na sníženou částku ve výši 8.505,00 Kč a 1.501,00 Kč, 12.6.2015 podáno odvolání. 7.6.2016 Rozhodnutí o odvolání - zamítnuto, viz usnesení Rady KK č. RK 672/06/16. 7.10.2016 odeslána na FÚ žádost o prominutí odvodu ve výši 8.505,00 Kč. 12.9.2017 Rozhodnutí o prominutí daně - promíjí se odvod ve výši 8.505,00 Kč. </t>
  </si>
  <si>
    <t>Dne 29.11.2017 vyhotoven Protokol o škodě, jednání škodní komise dne 10.1.2018 - úhrada škody nebude vymáhána. Rozhodnutí zaměstnavatele ze dne 18.1.2018 - vyvinit všechny zaměstnance, nepožadovat žádnou náhradu škody.</t>
  </si>
  <si>
    <t>Dne 22.6.2016 doručeny platební výměry na penále. 20.7.2016 KK odeslal odvolání proti PV. Úhrada penále 18.7.2016. 7.10.2016 na FÚ odeslána žádost o prominutí penále. Dne 22.6.2017 Rozhodnutí o odvolání - zamítá se. 12.9.2017 Rozhodnutí o prominutí daně - penále ve výši 1.501,00 Kč a 8.505,00 Kč se promíjí. Dne 13.11.2017 FÚ vrátil prominuté penále celkem ve výši 10.006,00 Kč.</t>
  </si>
  <si>
    <t xml:space="preserve">Dne 11.7.2013 doručeny platební výměry, uhrazeno 7/2013. Rozhodnutím z 20.3.2014 částečně prominuto. KK v 4/2014 vrácená částka ve výši 202 950,00 Kč. </t>
  </si>
  <si>
    <t xml:space="preserve">Dne 3.2.2014 doručeny platební výměry, rozhodnutím z 3.9.2014 zamítnuto podané odvolání.  29.10.2014 byla podána správní žaloba. 9.10.2015 (odvod do NF)  a 15.3.2016 (odvod do SR) Rozsudek Krajského soudu v Plzni - správní žaloba se zamítá. Kasační stížnost KK nepodával, viz usnesení č. RK 1145/11/15 z 2.11.2015. 24.3.2016 Rozhodnutí o prominutí odvodu ve výši 40.982,00 Kč, uhrazeno 54.643,00 Kč, prominutá část vrácena na účet KK v 4/2016. </t>
  </si>
  <si>
    <t xml:space="preserve">Dne 2.10.2014 doručeny platební výměry, datum úhrady 17.12.2014. 24.3.2016 Rozhodnutí o prominutí penále ve výši 52.107,00 Kč, prominutá část vrácena zpět na účet KK v 4/2016.  </t>
  </si>
  <si>
    <t>Dne 15.4.2019 odeslána žádost o vyhotovení Protokolu o škodě do 21.6.2019, Protokol o škodě ze dne 4.6.2019, jednání škodní komise proběhlo dne 2.7.2019 s doporučením škodu nevymáhat. Rozhodnutí zaměstnavatele ze dne 12.7.2019 - škodu nevymáhat</t>
  </si>
  <si>
    <t>10.4.2015 doručen Protokol o ústním jednání z FÚ, 15.5.2015 doručen platební výměr na sníženou částku 13.849,00 Kč, 12.6.2015 podána odvolání proti platebním výměrům. 13.6.2016 Rozhodnutí o odvolání - zamítnuto, viz usnesení č. RK 719/06/16. 23.6.2016 PV uhrazen. 7.10.2016 odeslána na FÚ žádost o prominutí odvodu ve výši 11.771,00 Kč. 12.9.2017 Rozhodnutí o prominutí daně - nepromíjí se odvod ve výši 11.771,00 Kč, ve výši 2.078,00 Kč - nebyla podávána žádost o prominutí z důvodu hospodárnosti.</t>
  </si>
  <si>
    <t>Dne 29.11.2017 vyhotoven Protokol o škodě, jednání škodní komise proběhlo dne 10.1.2018 - úhrada škody nebude vymáhána. Rozhodnutí zaměstnavatele ze dne 18.1.2018 - vyvinit všechny zaměstnance, nepožadovat žádnou náhradu škody.</t>
  </si>
  <si>
    <t>Dne 27.6.2016 doručeny PV na penále, 20.7.2016 KK odeslal odvolání,  úhrada penále 18.7.2016.  Dne 22.6.2017 Rozhodnutí o odvolání - zamítá se. 12.9.2017 Rozhodnutí o prominutí daně - promíjí se penále ve výši 2.078,- Kč a 9.830,00 Kč z částky 11.771,00 Kč. Dne 13.11.2017 FÚ vrátil prominuté penále ve výši 11.908,00 Kč.</t>
  </si>
  <si>
    <t>Dne 3.2.2014 doručeny platební výměry, rozhodnutím z 3.9.2014 zamítnuto podané odvolání, datum úhrady 23.10.2014. 29.10.2014 byla podána správní žaloba. 26.10.2015 a 14.1.2016 Rozsudek zamítnutí správních žalob. Kasační stížnosti KK nepodával, viz usnesení č. RK 1145/11/15 a RK 18/01/16. 24.3.2016 Rozhodnutí o prominutí odvodu ve výši 41.203,00 Kč, prominutá část vrácena na účet KK v 4/2016.</t>
  </si>
  <si>
    <t>Dne 15.4.2019 odeslána žádost o vyhotovení Protokolu o škodě do 21.6.2019, Protokol o škodě ze dne 4.6.2019, jednání škodní komise proběhlo dne 2.7.2019 s doporučením nevymáhat.  Rozhodnutí zaměstnavatele ze dne 12.7.2019 - škodu nevymáhat.</t>
  </si>
  <si>
    <t>Dne 2.10.2014 doručeny platební výměry, datum úhrady 17.12.2014. 24.3.2016 Rozhodnutí o prominutí penále ve výši 52.387,00 Kč, prominutá část vrácena na účet KK v 4/2016.</t>
  </si>
  <si>
    <t xml:space="preserve">Dne 10.4.2015 doručen Protokol o ústním jednání z FÚ - oproti podání MŠMT finanční úřad nepotvrdil pochybení v Dodávce ICT a u dalšího pochybení (rekl.předměty) uplatnil sankci pouze ve výši 25 %. 15.5.2015 doručeny platební výměr na částku ve výši 14.996,00 Kč, 12.6.2015 podána odvolání proti platebním výměrům. 13.6.2016 Rozhodnutí o odvolání - zamítnuto, viz usnesení č. RK 720/06/16. 23.6.2016 PV uhrazen. 7.10.2016 odeslána na FÚ žádost o prominutí odvodu ve výši 12.746,00 Kč. 12.9.2017 Rozhodnutí o prominutí daně - nepromíjí se odvod ve výši 12.746,00 Kč, ve výši 2.250,00 Kč se nepodávala žádost o prominutí z důvodu hospodárnosti.  </t>
  </si>
  <si>
    <t>Dne 29.11.2017 vyhotoven Protokol o škodě, jednání škodní komise dne 10.1.2018 - úhrada škody nebude vymáhána. Rozhodnutí zaměstnavatele ze dne 18.1.2018 - vyvinit všechny zaměstnance, nepožadovat žádnou náhradu škody</t>
  </si>
  <si>
    <t xml:space="preserve">Dne 27.6.2016 doručeny platební výměry, 20.7.2016 KK odeslal odvolání proti PV, úhrada penále 18.7.2016. 7.10.2016 odeslána na FÚ žádost o prominutí penále. Dne 22.6.2017 Rozhodnutí o odvolání - zamítá se.  Dne 12.9.2017 Rozhodnutí o prominutí daně - promíjí se penále ve výši 2.250,00 Kč a 10.656,00 Kč z částky 12.746,00 Kč, dne 13.11.2017 FÚ vrátil prominuté penále ve výši 12.906,00 Kč. </t>
  </si>
  <si>
    <t>Dne 11.9.2015 doručeno Rozhodnutí o pokutě z ÚOHS, 25.9.2015 KK podal rozklad k předsedovi ÚOHS. 27.1.2017 ÚOHS rozhodnutí o pokutě, snížení na 33.000,00 Kč. 13.2.2017 podán proti rozhodnutí rozklad, 18.4.2017 Rozhodnutí o rozkladu - zamítá se. Rada KK usnesením č. RK 518/05/17 z 10.5.2017 schválila nepodání správní žaloby proti rozhodnutí o zamítnutí rozkladu, úhrada pokuty ve výši 33.000,00 Kč dne 18.5.2017.</t>
  </si>
  <si>
    <t>Dne 2.2.2015 doručen platební výměr na odvod, 27.2.2014 odesláno odvolání. 19.8.2015 Rozhodnutí o odvolání - zamítnuto. 2.9.2015 doručen platební výměr na penále ve výši 924,00 Kč, 23.9.2015 podána žádost o prominutí penále. 30.1.2017 Rozhodnutí o prominutí daně (penále) - zamítnuto.</t>
  </si>
  <si>
    <t xml:space="preserve">Dne 13.7.2015 doručen Protokol  č. 47/2015-400, 27.7.2015 podány námitky. 9.9.2015 doručeno vyřízení námitek s nižší sankcí, a to 109.136,60 Kč. 12.7.2016 Zpráva o daňové kontrole, 13.7.2016 obdržel KK platební výměry ve výši 107.291,00 Kč a 18.934,00 Kč, 9.8.2016 podáno odvolání.  19.11.2016 žádost o prominutí odvodu a dosud nevyměřeného penále. Rozhodnutí o odvolání dne 4.7.2017 - zamítá se, dne 10.7.2017 uhrazen odvod. Dne 30.10.2018 doručeno Rozhodnutí o prominutí daně - prominutí o 14.123,00 Kč, dne 6. 12.2018 finanční prostředky vráceny na účet KK. </t>
  </si>
  <si>
    <t>Dne 24.4.2017 Protokol o kontrole ze SFŽP, 9.6.2017 Rozhodnutí o námitce - zamítnuto. Dne 11.12.2017 doručena Výzva k úhradě prostředků z MŽP. Rada RKK usnesením č. RK 05/01/18 ze dne 8.1.2018 schválila výzvu neuhradit. Dne 11.12.2018 zahájena daňová kontrola FÚ, 23.5.2019 Zpráva o daňové kontrole č. j. 638835/19/2400-31471-403322 - nebylo zjištěno porušení podmínek poskytnutí dotace. Finanční úřad finanční postih nevyměřil.</t>
  </si>
  <si>
    <t>Dne 16.10.2013 doručen Protokol o seznámení daňového subjektu s výsledky kontroly, 29.10.2013 vyjádření KK k protokolu, finanční úřad částečně námitky uznal. 21.1.2014 doručeny platební výměry v celkové výši 82.379,00 Kč, odvolání KK nepodával, viz důvodová zpráva usnesení č. RK 116/02/14 z 10.2.2014, 12.5.2015 podaná žádost o prominutí odvodu a dosud nevyměřeného penále.</t>
  </si>
  <si>
    <t xml:space="preserve">Dne 21.2.2014 doručeny platební výměry, rozhodnutím z 27.8.2015 částečně prominuté penále ve výši 67.949,00 Kč.  </t>
  </si>
  <si>
    <t>Dne 16.10.2013 doručen Protokol o seznámení daňového subjektu s výsledky kontroly,  29.10.2013 vyjádření KK k protokolu, finanční úřad námitky neuznal. 6.12.2013 doručeny platební výměry v celkové výši 12.000,00 Kč, odvolání se nepodávalo, viz důvodová zpráva č. RK 1275/12/13 z 18.12.2013. 12.5.2015 podaná žádost o prominutí odvodu a dosud nevyměřeného penále.</t>
  </si>
  <si>
    <t>Dne 14.1.2014 doručeny platební výměry, rozhodnutím
27.8.2015 částečně prominuté penále ve výši 10.635,00  Kč.</t>
  </si>
  <si>
    <t xml:space="preserve">Dne 30.7.2015 doručeno Stanovisko ÚRR s uvedením pochybení a výše finanční opravy.  1.10.2015 vyjádření z ÚRR - neakceptovali podané námitky. 20.1.2016 doručen Protokol o kontrole č.j.RRSZ 853/2016, 4.2.2016 podal KK námitky proti kontrolním zjištěním. 7.3.2016 doručeno vyřízení námitek č.j. RRSZ 3082/2016 - zamítnuto. </t>
  </si>
  <si>
    <t>Dne 6.5.2015 výsledek administrativní kontroly,   16.10.2015 Protokol o kontrole, 2.11.2015 podal KK námitky proti zjištěním, které ÚRR dne 9.11.2015 zamítl. Jedná se o konečnou výši finančního postihu.</t>
  </si>
  <si>
    <t>Dne 29.8.2018 vyhotovil ředitel APDM protokol o škodě. Jednání škodní komise  proběhlo 11.9.2018. Doporučení škodní komise projednala Rada KK a  usnesením č. RK 1179/10/18 z 22.10.2018 určila APDM náhradu škody ve výši 20 % ze 75.625,00 Kč tj. 15.125,00 Kč. APDM náhradu škody ve výši 15.125,00 Kč  uhradila na bankovní účet KK 20.11.2018.</t>
  </si>
  <si>
    <t xml:space="preserve">Dne 8.7.2015 doručen Protokol z VSK, 23.7.2015 podány námitky, kterým bylo 5.8.2015 částečně vyhověno.  13.11.2015 Protokol o kontrole ŽoP II.etapa - bez zjištění. 31.1.2017 ÚRR Oznámení o krácení způsobilých výdajů.
</t>
  </si>
  <si>
    <t>Dne 27.2.2017 Protokol o ústním jednání z FÚ, 13.3.2017 podáno stanovisko. 3.4.2017 z FÚ Zpráva o daňové kontrole a platební výměr na odvod ve výši 109.471,00 Kč, uhrazen dne 6.4.2017. Odvolání podáno 4.5.2017. Dne 6.4.2018 obdržel KK rozhodnutí o odvolání - snížení odvodu na 1.386,00 Kč, přeplatek ve výši 108.085,00 Kč vrátil FÚ na účet KK dne 18.4.2018.</t>
  </si>
  <si>
    <t>Dne 27.2.2017 Protokol o ústním jednání z FÚ, 13.3.2017 podáno stanovisko.  3.4.2017 z FÚ Zpráva o daňové kontrole a platební výměr na odvod ve výši 129.560,00 Kč, uhrazen dne 6.4.2017. Odvolání podáno 4.5.2017. Dne 6.4.2018 obdržel KK rozhodnutí o odvolání - snížení odvodu na 1.388,00 Kč, přeplatek ve výši 128.172,00 Kč vrátil FÚ na účet KK dne 18.4.2018.</t>
  </si>
  <si>
    <t>Protokol o škodě vyhotovil odbor kultury dne 6.5.2019. Jednání škodní komise proběhlo dne 23.5.2019. Škodní komise přijala doporučující stanovisko - vymáhat 1.141,90 Kč po příkazci operace. Rozhodnutí zaměstnavatele o úhradě škody ze dne 28.5.2019. Zaměstnanec uhradil náhradu škodu  ve výši 1.141,90 Kč dne 31.5.2019.</t>
  </si>
  <si>
    <t>Dne 25.1.2019 doručen protokol o škodě vypracovaný odborem sociálních věcí  a Protokol o škodě z APDM. Dne 4.4.2019 proběhlo jednání škodní komise, která doporučila vymáhat škodu po APDM. Rada KK usnesením č RK 464/04/19 ze dne 29.4.2019 uložila náhradu škody ve výši 15.000,- Kč APDM. Dne 10.5.2019 APDM škodu uhradila.</t>
  </si>
  <si>
    <t>Dne 31.8.2018 APDM vyhotovila protokol o škodě. Dne 17.9.2018 proběhlo jednání škodní komise, která doporučila vymáhat škodu po APDM v plné výši. Rada KK usnesením č. RK 1178/10/18 z 22.10.2018 schválila, že škoda bude vymáhána v plné výši po APDM. ADPM uhradila náhradu škody dne 20.11.2018.</t>
  </si>
  <si>
    <t>Celková částka pochybení činila 138.742,00 Kč, příspěvkové organizace uhradili celkovou částku ve výši 22.673,31 Kč (7.139,00 Kč Gymnázium Ostrov a 15.534,00 Kč SZŠ a VOŠZ KV), čímž vznikla škoda ve výši 116.069,69 Kč. Rada KK usnesením č. RK 999/08/17 ze dne 21.8.2017 uložila odboru finančnímu řešit sankci jako škodní případ. Dne 7.11.2018 odeslána žádost o vyhotovení Protokolu o škodě. Dne 2.1.2019 vyhotovil Ing. Jambor protokol o škodě. Jednání škodní komise proběhlo 23.1.2019 a škodní komise  doporučila vymáhat škodu v plné výši po příspěvkových organizacích. Rada KK usnesením č. 283/03/19 ze dne 25.3.2019 rozhodla o vymáhání škody v plné výši po příspěvkových organizacích. Dne 12. 4. 2019 uhradila na účet Karlovarského kraje SZŠaVOŠZ KV částku 12.890,40 Kč a dne 26. 4. 2019 uhradilo Gymnázium Ostrov částku 103.178,29 Kč.</t>
  </si>
  <si>
    <t>Dne 2.2.2015 doručen platební výměr ve výši 1.105,00 Kč, 27.2.2015 odesláno odvolání proti platebnímu výměru. 14.5.2015 Rozhodnutí o odvolání, částečně vyhověno - sníženo na 940,00 Kč. Dne 16.6.2015 doručen platební výměr na penále ve výši 885,00 Kč. 23.9.2015 podána žádost o prominutí penále. 21.2.2017 Rozhodnutí o prominutí daně (penále) - zamítá se.</t>
  </si>
  <si>
    <t>Dne 15.4.2019 odeslal odbor finanční na OŠMT žádost o vyhotovení Protokolu o škodě. Protokol o škodě ze dne 11.7.2019.  Jednání škodní komise proběhlo dne 14.8.2019 s doporučením škodu nevymáhat.  Rozhodnutí zaměstnavatele ze dne 15.8.2019 - škodu nevymáhat.</t>
  </si>
  <si>
    <t>Dne 12.10.2013 doručen platební výměr na odvod za porušení rozpočtové kázně ve výši 5.518.441,00 Kč. Dne 10.1.2014 uhrazeno 5. 000,00 Kč; 8.1.2014 podáno odvolání proti platebnímu výměru, 5.6.2015 Rozhodnutím o odvolání snížena částka na 576.277,00 Kč (uhrazeno 12.6.2015). Dne 16.6.2015 doručen platební výměr na penále ve výši 576.277,00 Kč (uhrazeno 22.6.2015). Rada KK usnesením č. 676/07/15 z 13.7.2015 schválila podání správní žaloby, správní žaloba podána 30.7.2015. 19.5.2016 Rozhodnutí o částečném prominutí odvodu ve výši 521.092,00 Kč a prominutí penále ve výši 576.277,00 Kč. Dne 30.6.2016 zaslal KK zpětvzetí správní žaloby a dne 11.7.2016 KK obdržel usnesení Krajského soudu v Plzni - řízení se zastavuje. 14.7.2016 vrácen soudní poplatek ve výši 2.000,00 Kč.</t>
  </si>
  <si>
    <t>Tabulka  A1</t>
  </si>
  <si>
    <t>1.1.2010-31.12.2012
vyúčtování projektu ZK 122/04/14 z 24.4.2014</t>
  </si>
  <si>
    <t>1.4.2010-31.3.2013
vyúčtování projektu ZK 384/12/13 z 12.12.2013</t>
  </si>
  <si>
    <t>1.4.2010-31.3.2013
vyúčtování projektu ZK 383/12/13 z 12.12.2013</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</si>
  <si>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</si>
  <si>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</si>
  <si>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</si>
  <si>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</si>
  <si>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Kurzová ztráta ve výši 40.274,50 Kč, jelikož projekt byl financován v Eurech, změnu kurzu nebylo možno ovlivnit.</t>
  </si>
  <si>
    <t>Operační program</t>
  </si>
  <si>
    <t>Poměr aktuální výše zjištěného pochybení/ celkový objem dotčeného projektu</t>
  </si>
  <si>
    <t>Vyčíslení úspěchů obrany</t>
  </si>
  <si>
    <t xml:space="preserve">z toho doručený platební výměr/ vyměřená pokuta ÚOHS/ provedená korekce </t>
  </si>
  <si>
    <t>z toho očekávaný finanční postih - odvod/ pokuta nebo korekce</t>
  </si>
  <si>
    <t>v %</t>
  </si>
  <si>
    <t>v Kč</t>
  </si>
  <si>
    <t>sl.17 (sl. 13/sl.7)</t>
  </si>
  <si>
    <t>sl.18</t>
  </si>
  <si>
    <t>sl. 16 (sl.17/sl.10)</t>
  </si>
  <si>
    <t>sl. 17 (sl.11-sl.10)</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</si>
  <si>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</si>
  <si>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</si>
  <si>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Dne 12.11.2012 doručeny 3 platební výměry na částku 5.731.781 Kč, po prominutí ze dne 18.12.2012 odvody sníženy na celkovou částku ve výši 1.464.072 Kč,  
datum úhrady odvodu 2/2013.
Dne 10. 9. 2019 odeslána žádost o vyhotovení Protokolu o škodě p. Brtkovi.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</si>
  <si>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</si>
  <si>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t>úrok z posečkání</t>
  </si>
  <si>
    <r>
      <t xml:space="preserve">Dne  11.3.2015 doručeny  3 platební výměry v celkové výši 26 492,-- Kč, datum úhrady v  3/2013
Dne 10. 9. 2019 odeslána žádost o vyhotovení Protokolu o škodě p. Brtkovi.
</t>
    </r>
    <r>
      <rPr>
        <b/>
        <sz val="11"/>
        <rFont val="Calibri"/>
        <family val="2"/>
        <charset val="238"/>
        <scheme val="minor"/>
      </rPr>
      <t>KONEČNÝ STAV - ÚROK Z POSEČKÁNÍ UHRAZEN</t>
    </r>
  </si>
  <si>
    <t>majetek pořízený z dotace byl dán do pronájmu třetí osobě bez souhlasu poskytovatele dotace</t>
  </si>
  <si>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</si>
  <si>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</si>
  <si>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</si>
  <si>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</si>
  <si>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</si>
  <si>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ODVOLÁNÍ PROTI PV</t>
  </si>
  <si>
    <t>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ODVOLÁNÍ PROTI PV</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</si>
  <si>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</si>
  <si>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</si>
  <si>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</si>
  <si>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</si>
  <si>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ŽÁDOST O PROMINUTÍ ODVODU A DOSUD NEVYM.PENÁLE NA GENER.FIN.ŘED.</t>
    </r>
    <r>
      <rPr>
        <sz val="11"/>
        <rFont val="Calibri"/>
        <family val="2"/>
        <charset val="238"/>
        <scheme val="minor"/>
      </rPr>
      <t xml:space="preserve">
</t>
    </r>
  </si>
  <si>
    <t>FÚ
penále</t>
  </si>
  <si>
    <t xml:space="preserve">JUDr. Martin Havel                 </t>
  </si>
  <si>
    <t xml:space="preserve">zadavatel požadoval prokázání splnění kvalifikace nad rámec ZVZ </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</si>
  <si>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</si>
  <si>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</si>
  <si>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</si>
  <si>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</si>
  <si>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</si>
  <si>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</si>
  <si>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</si>
  <si>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</si>
  <si>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t>V Karlovarském kraji společně plánujeme sociální služby CZ.1.04/3.1.00/05.00060</t>
  </si>
  <si>
    <t>zadavatel nepožadoval po uchazečích prokázání splnění kvalifikace ve lhůtě pro podání nabídek; 
pochybení při nastavení hodnotících kritérií</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</si>
  <si>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</si>
  <si>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</si>
  <si>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</si>
  <si>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</si>
  <si>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</si>
  <si>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</si>
  <si>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</si>
  <si>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</si>
  <si>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t>ÚRR
Výzva k vrácení dotace</t>
  </si>
  <si>
    <r>
      <t xml:space="preserve">10.5.2016 ÚRR Výzva k vrácení dotace dotčené nesrovnalostí, uhrazeno 24.5.2016;
schv.usn.č.RK 586/05/16
</t>
    </r>
    <r>
      <rPr>
        <b/>
        <sz val="11"/>
        <rFont val="Calibri"/>
        <family val="2"/>
        <charset val="238"/>
        <scheme val="minor"/>
      </rPr>
      <t>VÝZVA UHRAZENA</t>
    </r>
  </si>
  <si>
    <t>ÚRR
neproplacení dotace</t>
  </si>
  <si>
    <t>neproplacená dotace za II. etapu projektu; žádost o platbu podaná dne 28.7.2011</t>
  </si>
  <si>
    <r>
      <t xml:space="preserve">oznamovacím dopisem ze dne 28.2.2013 byl projekt pozastaven z důvodů šetření nesrovnalostí;
</t>
    </r>
    <r>
      <rPr>
        <b/>
        <sz val="11"/>
        <rFont val="Calibri"/>
        <family val="2"/>
        <charset val="238"/>
        <scheme val="minor"/>
      </rPr>
      <t>PROJEKT POZASTAVEN</t>
    </r>
  </si>
  <si>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</si>
  <si>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</si>
  <si>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</si>
  <si>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</si>
  <si>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</si>
  <si>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</si>
  <si>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r>
      <t xml:space="preserve">oznámení o udělení korekce z 22.9.2014; rozhodnutí o námitkách ze dne 5.12.2014 - neakceptovány; 30.5.2015 MŽP zaslalo podnět na FÚ (upřesnění částky);
vyúčtování projektu v RKK dne 13.11.2017, č.RK 1374/11/17; očekáváme právní posouzení OLP
</t>
    </r>
    <r>
      <rPr>
        <b/>
        <sz val="11"/>
        <rFont val="Calibri"/>
        <family val="2"/>
        <charset val="238"/>
        <scheme val="minor"/>
      </rPr>
      <t>KONEČNÝ STAV - BUDE ŘEŠENO JAKO ŠKODNÍ PŘÍPAD</t>
    </r>
  </si>
  <si>
    <t>informatika</t>
  </si>
  <si>
    <t>OPŘI</t>
  </si>
  <si>
    <t>JUDr. Martin Havel</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</si>
  <si>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</si>
  <si>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</si>
  <si>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t>FÚ
penále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</si>
  <si>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</si>
  <si>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ROP
85%
15%</t>
  </si>
  <si>
    <t>OZDR</t>
  </si>
  <si>
    <t>Bc. Miloslav Čermák/ 
Jakub Pánik</t>
  </si>
  <si>
    <t>Fa č.9431025936 ve výši 861.495,-Kč byla uhrazena po ukončení fyzické realizace projektu</t>
  </si>
  <si>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</si>
  <si>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ROP  
85%
15%</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</si>
  <si>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</si>
  <si>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</si>
  <si>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</si>
  <si>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</si>
  <si>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</si>
  <si>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</si>
  <si>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t>Fa č.1506148 ve výši 1.820.007,72Kč a fa č. 1506168 ve výši 2.569.568,23 Kč byly uhrazeny po ukončení fyzické realizace projektu, z nichž byly způsobilé výdaje ve výši 2.093.355,34 Kč</t>
  </si>
  <si>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</si>
  <si>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t>široké vymezení předmětu veřejné zakázky; 
TDS - fakturované výdaje nejsou v souladu s nabídkou</t>
  </si>
  <si>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</si>
  <si>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</si>
  <si>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</si>
  <si>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</si>
  <si>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</si>
  <si>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t>
    </r>
    <r>
      <rPr>
        <b/>
        <sz val="11"/>
        <rFont val="Calibri"/>
        <family val="2"/>
        <charset val="238"/>
        <scheme val="minor"/>
      </rPr>
      <t>OLP PROVĚŘUJE POSTUP ZAMĚSTNANCŮ APDM a KK ZDA OBDRŽELI INFORMACI O RIZICÍCH A PROČ NEBYLA POSKYTNUTA RADĚ KK</t>
    </r>
  </si>
  <si>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</si>
  <si>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</si>
  <si>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</si>
  <si>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</si>
  <si>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</si>
  <si>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</si>
  <si>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</si>
  <si>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</si>
  <si>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t>FÚ penále za prodlení</t>
  </si>
  <si>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</si>
  <si>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t>snížení čerpání</t>
  </si>
  <si>
    <t>chybný výpočet převodu na mzdy projektu</t>
  </si>
  <si>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</si>
  <si>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</si>
  <si>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</si>
  <si>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</si>
  <si>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</si>
  <si>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</si>
  <si>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</si>
  <si>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t>Technická pomoc - Karlovarský kraj - kód 121</t>
  </si>
  <si>
    <t>1.9.2015-31.12.2023</t>
  </si>
  <si>
    <t>výdaje na spotřebu paliva - neuznatelné</t>
  </si>
  <si>
    <r>
      <t xml:space="preserve">Dne 31.10.2018 Oznámení o ukončení kontroly z CRR - krácení 81,20 EUR.
</t>
    </r>
    <r>
      <rPr>
        <b/>
        <sz val="11"/>
        <rFont val="Calibri"/>
        <family val="2"/>
        <charset val="238"/>
        <scheme val="minor"/>
      </rPr>
      <t>PO UKONČENÍ PROJEKTU BUDE ŘEŠENO JAKO ŠKODNÍ PŘÍPAD</t>
    </r>
  </si>
  <si>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</si>
  <si>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</si>
  <si>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</si>
  <si>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</si>
  <si>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</si>
  <si>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 7. 2019 - námitkám částečně vyhověno; dne 15.7.2019 doručen Dodatek č. 1 k Protokolu o kontrole č. j. SFZP 078790/2019 ze dne 15. 7. 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dne 10.9.2019 odeslán dopis Zaplacení Výzvy k úhradě prostředků dotčených pochybením s výhradou č. j. KK/214/JV/19 ze dne 9.9.2019
</t>
    </r>
    <r>
      <rPr>
        <b/>
        <sz val="11"/>
        <rFont val="Calibri"/>
        <family val="2"/>
        <charset val="238"/>
        <scheme val="minor"/>
      </rPr>
      <t xml:space="preserve">PO ZAHÁJENÍ DAŇOVÉHO ŘÍZENÍ PODÁME ŽÁDOST O VRATKU VRATITELNÉHO PŘEPLATKU </t>
    </r>
  </si>
  <si>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</si>
  <si>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</si>
  <si>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</si>
  <si>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</si>
  <si>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</si>
  <si>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</si>
  <si>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</si>
  <si>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NEJEDNÁ SE 
O FINANČNÍ POSTIH ANI ŠKODU - 
VRÁCENA DOTACE</t>
  </si>
  <si>
    <t>odstoupení 
od smlouvy</t>
  </si>
  <si>
    <t>Šetření veřejné zakázky  "Modernizace mostu ev. č.210-015 Mnichov"</t>
  </si>
  <si>
    <t>Šetření veřejné zakázky Modernizace mostu Klášter Teplá - uzavřená smlouva o dílo není v souladu se zadávací dokumentací, uchazeč uvedl záruční lhůty v rozporu s požadavky zadavatele.</t>
  </si>
  <si>
    <t>Dne 6.10.2015 zastaveno správní řízení ÚOHS - nebyly zjištěny důvody pro uložení sankce.</t>
  </si>
  <si>
    <t>Dne 10.2.2017 doručena zpráva o auditu operace, auditní orgány zkontroloval výdaje ve výši 98.302.215 Kč a neidentifikoval žádné nezpůsobilé výdaje.</t>
  </si>
  <si>
    <t>ÚRR</t>
  </si>
  <si>
    <t>Audit operace - bez zjištění.</t>
  </si>
  <si>
    <t xml:space="preserve">V měsíci 11/2016 vymožena škoda v plné výši  20.779,90 Kč, včetně spoluúčasti (85% + 15%) způsobená firmou Olivius s.r. o. </t>
  </si>
  <si>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</si>
  <si>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</si>
  <si>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Informace o dalším postupu bude předložena vedení a RKK v měsíci 8/2019.
</t>
    </r>
    <r>
      <rPr>
        <b/>
        <sz val="11"/>
        <rFont val="Calibri"/>
        <family val="2"/>
        <charset val="238"/>
        <scheme val="minor"/>
      </rPr>
      <t xml:space="preserve">FINAČNÍ POSTIH BUDE ŘEŠIT PŘÍSPĚVKOVÁ ORGANIZACE JAKO ŠKODNÍ PŘÍPAD, viz usnesení RK 1398/12/18 ze dne 3.12.2018.
</t>
    </r>
  </si>
  <si>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</si>
  <si>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</si>
  <si>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</si>
  <si>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</si>
  <si>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</si>
  <si>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</si>
  <si>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</si>
  <si>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</si>
  <si>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</si>
  <si>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r>
      <t xml:space="preserve">CRR kontrola předložené dokumentace k veřejné zakázce s názvem „Dodávka výukových modelů pro simulace odborných zdravotnických zásahů", dne 3. 7. 2019 obdržela ZZS (dne 2. 8. 2017 příkazní smlouvu s KK) Stanovisko k zakázce ze dne 3. 7. 2019 zjištění vysoké závažnosti finanční oprava ve výši až 25 %, KK podal dne 10. 7. 2019 Námitky č. j. KK/165/JV/19 ze dne 10. 7. 2019, dne 27.9.2019 obdržela ZZS Informaci o nevyplacení části dotace - nezpůsobilé výdaje v celkové výši 209.694,40 Kč (90% podíl SF ERDF a SR činí 188.724,96 Kč) finanční oprava ve výši 5 % z částky poskytnuté podpory na veřejnou zakázku (tj. z 4.193.888,00 Kč)
</t>
    </r>
    <r>
      <rPr>
        <b/>
        <sz val="11"/>
        <rFont val="Calibri"/>
        <family val="2"/>
        <charset val="238"/>
        <scheme val="minor"/>
      </rPr>
      <t>MOŽNOST PODAT NÁMITKY S ODŮVODNĚNÍM DO 15 DNŮ OD DORUČENÍ V MS2014+</t>
    </r>
  </si>
  <si>
    <t>Přezkoumání veřejné zakázky.</t>
  </si>
  <si>
    <t>Dne 30.1.2015 si ÚOHS vyžádal dokumentaci, 3.8.2018 Výsledek šetření ÚOHS - neshledal důvody pro zahájení správního řízení.</t>
  </si>
  <si>
    <t>Rada KK usnesením č. RK 518/05/17 ze dne 10.5.2017 uložila odboru finančnímu řešit sankci jako škodní případ. Dne 14.7.2017 vyhotoven Protokol o škodě. Dne 31.8.2017 proběhlo jednání škodní komise, doporučení škodní komise úhrada škody nebude vymáhána. Rozhodnutí zaměstnavatele ze dne 1.9.2017 - vyvinit všechny zaměstnance, nepožadovat žádnou náhradu škody</t>
  </si>
  <si>
    <t xml:space="preserve">Dne 4.11.2014 ukončena veřejnosprávní kontrola - námitky zamítnuty. Přesun do nezpůsobilých výdajů. Rada KK usnesením č. RK 1230/10/17 ze dne 16.10.2017 uložila odboru finančnímu řešit sankci jako škodní případ. </t>
  </si>
  <si>
    <t>23.11.2014 ukončena veřejnosprávní kontrola - bez zjištění a bez finančního postihu, v 1/2015 MPSV podalo podnět na ÚOHS. 16.6.2015 doručeno rozhodnutí ÚOHS o pokutě 15.000,00 Kč. Dle rozhodnutí vedení kraje z 29.6.2015 se rozklad nepodal. Jedná se o konečnou výši finančního postihu.</t>
  </si>
  <si>
    <t>Dne 16.6.2015 doručen protokol o kontrole, 7.7.2015 podány námitky, 31.7.2015 MPSV námitky zamítlo. 
28.8.2015 proběhla ze strany CRR kontrola na místě, bez nálezu a projekt byl postoupen MPSV k závěrečné kontrole, projekt dne 27.6.2016 ukončen finančně. Rada KK uložila usnesením č. RK 1538/12/17 z 18.12.2017 řešit finanční postih jako škodní případ.</t>
  </si>
  <si>
    <t>Protokol o škodě ze dne 31.10.2017. Jednání škodní komise proběhlo dne  1.12.2017 s doporučením, vymáhat škodu v plné výši po odpovědných zaměstnancích, viz rozhodnutí zaměstnavatele z 7.12.2017.</t>
  </si>
  <si>
    <t>Dne 22.2.2018 doručena z ÚOHS Výzva k zaslání dokumentace, 23.2.2018 odeslány požadované dokumenty, 5.3.2018 a 19.3.2018 odeslání požadovaných dokumentů. Dne 10.4.2018 doručen Příkaz o uložení pokuty z ÚOHS, Rada usnesením č. 491/04/18 z 23.4.2018 schválila nepodání odporu proti příkazu, úhradu pokuty ve výši 75.000,00 Kč a uložila odboru finančnímu řešit postih jako škodu.
Dne 20.6.2018 Policie ČR odložila trestní věc podezření ze spáchání přečinu, dne 24.8.2018 usnesením zamítlo státní zastupitelství stížnost poškozeného.</t>
  </si>
  <si>
    <t>Tabulka č. B1</t>
  </si>
  <si>
    <r>
      <t xml:space="preserve">MPSV kontrola závěrečné zprávy o realizaci projektu a ŽoP - Oznámení o schválení zprávy o realizaci projektu a spolu s ní předložené žádosti o platbu ze dne 9.9.2019 a Výzva k vrácení dotace či její části ze dne 9.9.2019
</t>
    </r>
    <r>
      <rPr>
        <b/>
        <sz val="11"/>
        <rFont val="Calibri"/>
        <family val="2"/>
        <charset val="238"/>
        <scheme val="minor"/>
      </rPr>
      <t>OČEKÁVÁME ROZHODNUTÍ RADY O ZAPLACENÍ</t>
    </r>
  </si>
  <si>
    <t xml:space="preserve">Vzhledem k pravidlům veřejné podpory, množství povinností příjemce dotace a podmínek ROP, které zatěžovali příjemce dotace dodatečnými náklady a které nebyly v režimu veřejné podpory způsobilými výdaji se Karlovarský kraj a G4 rozhodli odstoupit od Smlouvy o poskytnutí dotace z rozpočtových prostředků. ZKK usnesením č. ZK 25/02/15 ze dne 12.2.2015 schválilo podání návrhu na ukončení smlouvy o dotaci a dokončení celé akce v režimu investiční akce plně hrazené Karlovarským krajem ve výši již poskytnutých finančních prostředků (23.661.620 Kč). </t>
  </si>
  <si>
    <t>Nezpůsobilé výdaje, které po změně podmínek od 20.10.2011 nemohly býti výdajl způsobilými.</t>
  </si>
  <si>
    <t>Nezpůsobilé výdaje - nejedná s o finanční postih</t>
  </si>
  <si>
    <t xml:space="preserve">       -</t>
  </si>
  <si>
    <t>Podstatná změna projektu se změnou rozpočtu. Původně plánované způsobilé výdaje již nemohly být uznatelnými.</t>
  </si>
  <si>
    <t xml:space="preserve">Pracovní skupina pro finanční postihy se o navýšení nezpůsobilých výdajů (původní finanční postih byl ve výši 1.851.077,37 Kč) dozvěděla až  při závěrečném vyúčtování projektu - viz usnesení č. ZK 211/04/17 ze dne 20.4.2017, kterým Zastupitelstvo vzalo na vědomí, že se příspěvková organizace již podílela na úhradě nezpůsobilých výdajů částkou ve výši 513.272,88 Kč a částkou ve výši 627.942,45 Kč se bude podílet na splacení poskytnutých finančních prostředků.
Řediteli školy byla uložena část korekce k úhradě  -  viz usnesení č. RK 503/04/17 ze dne 24. 4.2017. </t>
  </si>
  <si>
    <t>Viz usnesení č. RK 9421/04/17 z 3.4.2017 a usnesením č. ZK 211/04/17 z 20.4.2017.</t>
  </si>
  <si>
    <t>Tabulka B 2</t>
  </si>
  <si>
    <t>Všechny projekty nejsou dosud ukončeny, průběžný stav uvádá odbor finanční u jednotlivých finančních postihů v předkládaných materiálech do Rady KK.</t>
  </si>
  <si>
    <t>Rekapitulace - přílohy A1, A2, B1 a B2</t>
  </si>
  <si>
    <t>-</t>
  </si>
  <si>
    <t xml:space="preserve">Tabulka č. 1:  Přehled finančních postihů určených k vyřazení ze sledování </t>
  </si>
  <si>
    <t>Tabulka č. 2:  Přehled finančních postihů nadále sledovaných</t>
  </si>
  <si>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</si>
  <si>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</si>
  <si>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</si>
  <si>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</si>
  <si>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</si>
  <si>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</si>
  <si>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Poměr poskytnuté dotace vůči celkovým výdajům na projekt v %</t>
  </si>
  <si>
    <t>Odstraňování slabých míst na silničních sítí Karlovarského kraje
 CZ.1.09/3.1.00/67.01129</t>
  </si>
  <si>
    <r>
      <t>Odbor finanční vyzval dopisem ze dne 13.9.2018 KSÚS k řešení škody dle usnesení č. RK 861/07/17.
Dne 3.7.2019 vyhotovila KSÚS protokol o škodě. Jednání škodní komise proběhlo dne 28.8.2019. Členové škodní komise přijali doporučující stanoviska k náhradě škody</t>
    </r>
    <r>
      <rPr>
        <sz val="11"/>
        <rFont val="Calibri"/>
        <family val="2"/>
        <charset val="238"/>
        <scheme val="minor"/>
      </rPr>
      <t>. O konečné výši škody rozhodl ředitel KSÚS dne 15.9.2019 Rozhodnutím o náhradě škody a KSÚS nebude po čllenech hodnotící škodu vymáhat.</t>
    </r>
  </si>
  <si>
    <t>Odbor finanční dne 13.9.2018 vyzval KSÚS  k řešení škody dle usnesení č. RK 677/06/17. Dne 17.9.2019 vyhotovila KSÚS protokol o škodě. Jednání škodní komise proběhlo dne 26.9.2019. Členové škodní komise přijali doporučující stanoviska k náhradě škody. O konečné výši škody rozhodl ředitel KSÚS rozhodnutím o náhradě škody ze dne 30.9.2019 - KSÚS nebude škodu ve výši 97.231,79 Kč po členech hodnotící komise vymáhat.</t>
  </si>
  <si>
    <t>Odbor finanční dne 13.9.2018 vyzval KSÚS k řešení škody dle usnesení č. 591/05/17. Dne 17.9.2019 vyhotovila KSÚS protokol o škodě. Jednání škodní komise proběhlo dne 26.9.2019. Členové škodní komise přijali doporučující stanoviska k náhradě škody. O konečné výši škody rozhodl ředitel KSÚS rozhodnutím o náhradě škody ze dne 30.9.2019 - KSÚS nebude škodu ve výši 173.153,05 Kč po členech hodnotící komise vymáhat.</t>
  </si>
  <si>
    <t>Pozn. :</t>
  </si>
  <si>
    <t>Konečný součet výše finančního postihu v tabulce A2 (sl. 11) je o 2.614.552,99 Kč vyšší než částka odpovídající celkové výši škody (sl. 15). V projektech s označením PO_8 (2.082.476,13 Kč), PO_18 (106,96 Kč), PO_22 (26.044,27 Kč) a PO_29 (1.414,57 Kč) se nejednalo o finanční postihy, ale o nezpůsobilé výdaje, které nemohly být pokryty dotací. U projektu PO_12 (528.872,96 Kč) bylo odstoupeno od smlouvy o dotaci, tzn, že se jedná opět o nezpůsobilé výdaje. U projektu PO_03 byla naopak škoda o 34.362,- Kč vyšší než finanční postih z důvodu soudních nákladů.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</si>
</sst>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9"/>
      <name val="Calibri"/>
      <family val="2"/>
      <charset val="238"/>
      <scheme val="minor"/>
    </font>
    <font>
      <i/>
      <sz val="9"/>
      <color theme="1"/>
      <name val="Calibri"/>
      <family val="2"/>
      <charset val="238"/>
      <scheme val="minor"/>
    </font>
    <font>
      <i/>
      <sz val="11"/>
      <name val="Calibri"/>
      <family val="2"/>
      <charset val="238"/>
      <scheme val="minor"/>
    </font>
    <font>
      <sz val="11"/>
      <color rgb="FF0070C0"/>
      <name val="Calibri"/>
      <family val="2"/>
      <scheme val="minor"/>
    </font>
    <font>
      <sz val="11"/>
      <color theme="9" tint="-0.249977111117893"/>
      <name val="Calibri"/>
      <family val="2"/>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2">
    <xf numFmtId="0" fontId="0" fillId="0" borderId="0"/>
    <xf numFmtId="0" fontId="30" fillId="0" borderId="0"/>
    <xf numFmtId="0" fontId="28" fillId="0" borderId="0"/>
    <xf numFmtId="0" fontId="31" fillId="0" borderId="0"/>
    <xf numFmtId="0" fontId="32" fillId="0" borderId="0"/>
    <xf numFmtId="0" fontId="27" fillId="0" borderId="0"/>
    <xf numFmtId="0" fontId="26" fillId="0" borderId="0"/>
    <xf numFmtId="0" fontId="19" fillId="0" borderId="0"/>
    <xf numFmtId="0" fontId="14" fillId="0" borderId="0"/>
    <xf numFmtId="0" fontId="7" fillId="0" borderId="0"/>
    <xf numFmtId="0" fontId="7" fillId="0" borderId="0"/>
    <xf numFmtId="0" fontId="7" fillId="0" borderId="0"/>
  </cellStyleXfs>
  <cellXfs count="1224">
    <xf numFmtId="0" fontId="0" fillId="0" borderId="0" xfId="0"/>
    <xf numFmtId="0" fontId="27" fillId="0" borderId="0" xfId="5"/>
    <xf numFmtId="0" fontId="27" fillId="0" borderId="0" xfId="5" applyBorder="1" applyAlignment="1">
      <alignment vertical="center" wrapText="1"/>
    </xf>
    <xf numFmtId="164" fontId="0" fillId="0" borderId="0" xfId="0" applyNumberFormat="1" applyFill="1" applyBorder="1" applyAlignment="1">
      <alignment vertical="center" wrapText="1"/>
    </xf>
    <xf numFmtId="0" fontId="27" fillId="0" borderId="0" xfId="5" applyFont="1" applyBorder="1" applyAlignment="1">
      <alignment vertical="center" wrapText="1"/>
    </xf>
    <xf numFmtId="0" fontId="27" fillId="0" borderId="0" xfId="5" applyBorder="1" applyAlignment="1">
      <alignment horizontal="left" vertical="center" wrapText="1"/>
    </xf>
    <xf numFmtId="164" fontId="33" fillId="0" borderId="0" xfId="0" applyNumberFormat="1" applyFont="1" applyFill="1" applyBorder="1" applyAlignment="1">
      <alignment vertical="center"/>
    </xf>
    <xf numFmtId="0" fontId="27" fillId="0" borderId="0" xfId="5" applyBorder="1"/>
    <xf numFmtId="4" fontId="35" fillId="0" borderId="6" xfId="0" applyNumberFormat="1" applyFont="1" applyFill="1" applyBorder="1" applyAlignment="1">
      <alignment horizontal="right" vertical="center"/>
    </xf>
    <xf numFmtId="0" fontId="25" fillId="0" borderId="1" xfId="0" applyFont="1" applyFill="1" applyBorder="1" applyAlignment="1">
      <alignment horizontal="left" vertical="center" wrapText="1"/>
    </xf>
    <xf numFmtId="0" fontId="35" fillId="0" borderId="31" xfId="0" applyFont="1" applyFill="1" applyBorder="1" applyAlignment="1">
      <alignment vertical="center" wrapText="1"/>
    </xf>
    <xf numFmtId="0" fontId="35" fillId="0" borderId="5" xfId="0" applyFont="1" applyFill="1" applyBorder="1" applyAlignment="1">
      <alignment horizontal="left" vertical="center" wrapText="1"/>
    </xf>
    <xf numFmtId="0" fontId="25" fillId="0" borderId="1" xfId="0" applyFont="1" applyFill="1" applyBorder="1" applyAlignment="1">
      <alignment vertical="center" wrapText="1"/>
    </xf>
    <xf numFmtId="0" fontId="35" fillId="0" borderId="3" xfId="0" applyFont="1" applyFill="1" applyBorder="1" applyAlignment="1">
      <alignment vertical="center" wrapText="1"/>
    </xf>
    <xf numFmtId="0" fontId="35" fillId="0" borderId="1" xfId="0" applyFont="1" applyBorder="1" applyAlignment="1">
      <alignment vertical="center" wrapText="1"/>
    </xf>
    <xf numFmtId="0" fontId="25" fillId="0" borderId="1" xfId="0" applyFont="1" applyBorder="1" applyAlignment="1">
      <alignment vertical="center" wrapText="1"/>
    </xf>
    <xf numFmtId="0" fontId="25" fillId="0" borderId="7" xfId="0" applyFont="1" applyFill="1" applyBorder="1" applyAlignment="1">
      <alignment vertical="center" wrapText="1"/>
    </xf>
    <xf numFmtId="164" fontId="25" fillId="2" borderId="1" xfId="0" applyNumberFormat="1" applyFont="1" applyFill="1" applyBorder="1" applyAlignment="1">
      <alignment horizontal="right" vertical="center" wrapText="1"/>
    </xf>
    <xf numFmtId="164" fontId="25" fillId="2" borderId="7" xfId="0" applyNumberFormat="1" applyFont="1" applyFill="1" applyBorder="1" applyAlignment="1">
      <alignment horizontal="right" vertical="center" wrapText="1"/>
    </xf>
    <xf numFmtId="0" fontId="41" fillId="3" borderId="1" xfId="5" applyFont="1" applyFill="1" applyBorder="1" applyAlignment="1">
      <alignment horizontal="center" vertical="center" wrapText="1"/>
    </xf>
    <xf numFmtId="0" fontId="41" fillId="3" borderId="2" xfId="5" applyFont="1" applyFill="1" applyBorder="1" applyAlignment="1">
      <alignment horizontal="center" vertical="center" wrapText="1"/>
    </xf>
    <xf numFmtId="0" fontId="41" fillId="5" borderId="1" xfId="5" applyFont="1" applyFill="1" applyBorder="1" applyAlignment="1">
      <alignment horizontal="center" vertical="center" wrapText="1"/>
    </xf>
    <xf numFmtId="0" fontId="41" fillId="3" borderId="14" xfId="5" applyFont="1" applyFill="1" applyBorder="1" applyAlignment="1">
      <alignment horizontal="center" vertical="center" wrapText="1"/>
    </xf>
    <xf numFmtId="0" fontId="43" fillId="3" borderId="5" xfId="5" applyFont="1" applyFill="1" applyBorder="1" applyAlignment="1">
      <alignment horizontal="center" vertical="center" wrapText="1"/>
    </xf>
    <xf numFmtId="0" fontId="43" fillId="3" borderId="4" xfId="5" applyFont="1" applyFill="1" applyBorder="1" applyAlignment="1">
      <alignment horizontal="center" vertical="center" wrapText="1"/>
    </xf>
    <xf numFmtId="0" fontId="43" fillId="5" borderId="5" xfId="5" applyFont="1" applyFill="1" applyBorder="1" applyAlignment="1">
      <alignment horizontal="center" vertical="center" wrapText="1"/>
    </xf>
    <xf numFmtId="0" fontId="43" fillId="3" borderId="11" xfId="5" applyFont="1" applyFill="1" applyBorder="1" applyAlignment="1">
      <alignment horizontal="center" vertical="center" wrapText="1"/>
    </xf>
    <xf numFmtId="0" fontId="25" fillId="0" borderId="5" xfId="5" applyFont="1" applyFill="1" applyBorder="1" applyAlignment="1">
      <alignment horizontal="left" vertical="center" wrapText="1"/>
    </xf>
    <xf numFmtId="4" fontId="35" fillId="0" borderId="5" xfId="0" applyNumberFormat="1" applyFont="1" applyFill="1" applyBorder="1" applyAlignment="1">
      <alignment horizontal="right" vertical="center"/>
    </xf>
    <xf numFmtId="164" fontId="35" fillId="5" borderId="5" xfId="0" applyNumberFormat="1" applyFont="1" applyFill="1" applyBorder="1" applyAlignment="1">
      <alignment vertical="center" wrapText="1"/>
    </xf>
    <xf numFmtId="0" fontId="25" fillId="0" borderId="1" xfId="5" applyFont="1" applyFill="1" applyBorder="1" applyAlignment="1">
      <alignment horizontal="left" vertical="center" wrapText="1"/>
    </xf>
    <xf numFmtId="4" fontId="35" fillId="0" borderId="1" xfId="0" applyNumberFormat="1" applyFont="1" applyFill="1" applyBorder="1" applyAlignment="1">
      <alignment horizontal="right" vertical="center"/>
    </xf>
    <xf numFmtId="164" fontId="35" fillId="5" borderId="1" xfId="0" applyNumberFormat="1" applyFont="1" applyFill="1" applyBorder="1" applyAlignment="1">
      <alignment vertical="center" wrapText="1"/>
    </xf>
    <xf numFmtId="0" fontId="25" fillId="0" borderId="1" xfId="5" applyFont="1" applyFill="1" applyBorder="1" applyAlignment="1">
      <alignment horizontal="center" vertical="center" wrapText="1"/>
    </xf>
    <xf numFmtId="0" fontId="29" fillId="3" borderId="5" xfId="5" applyFont="1" applyFill="1" applyBorder="1" applyAlignment="1">
      <alignment horizontal="center" vertical="center" wrapText="1"/>
    </xf>
    <xf numFmtId="0" fontId="25" fillId="0" borderId="5" xfId="5" applyFont="1" applyFill="1" applyBorder="1" applyAlignment="1">
      <alignment vertical="center" wrapText="1"/>
    </xf>
    <xf numFmtId="4" fontId="35" fillId="0" borderId="4" xfId="0" applyNumberFormat="1" applyFont="1" applyFill="1" applyBorder="1" applyAlignment="1">
      <alignment horizontal="right" vertical="center"/>
    </xf>
    <xf numFmtId="164" fontId="25" fillId="0" borderId="1" xfId="0" applyNumberFormat="1" applyFont="1" applyFill="1" applyBorder="1" applyAlignment="1">
      <alignment vertical="center" wrapText="1"/>
    </xf>
    <xf numFmtId="4" fontId="35" fillId="0" borderId="1" xfId="0" applyNumberFormat="1" applyFont="1" applyFill="1" applyBorder="1" applyAlignment="1">
      <alignment horizontal="left" vertical="center" wrapText="1"/>
    </xf>
    <xf numFmtId="164" fontId="25" fillId="0" borderId="11" xfId="0" applyNumberFormat="1" applyFont="1" applyFill="1" applyBorder="1" applyAlignment="1">
      <alignment vertical="center" wrapText="1"/>
    </xf>
    <xf numFmtId="164" fontId="35" fillId="0" borderId="11" xfId="0" applyNumberFormat="1" applyFont="1" applyFill="1" applyBorder="1" applyAlignment="1">
      <alignment vertical="center"/>
    </xf>
    <xf numFmtId="0" fontId="25" fillId="0" borderId="28" xfId="0" applyFont="1" applyFill="1" applyBorder="1" applyAlignment="1">
      <alignment vertical="center" wrapText="1"/>
    </xf>
    <xf numFmtId="0" fontId="25" fillId="0" borderId="3" xfId="0" applyFont="1" applyFill="1" applyBorder="1" applyAlignment="1">
      <alignment vertical="center" wrapText="1"/>
    </xf>
    <xf numFmtId="164" fontId="35" fillId="5" borderId="1" xfId="0" applyNumberFormat="1" applyFont="1" applyFill="1" applyBorder="1" applyAlignment="1">
      <alignment horizontal="right" vertical="center" wrapText="1"/>
    </xf>
    <xf numFmtId="0" fontId="29" fillId="3" borderId="1" xfId="5" applyFont="1" applyFill="1" applyBorder="1" applyAlignment="1">
      <alignment horizontal="center" vertical="center"/>
    </xf>
    <xf numFmtId="0" fontId="25" fillId="0" borderId="4" xfId="5" applyFont="1" applyBorder="1" applyAlignment="1">
      <alignment vertical="center" wrapText="1"/>
    </xf>
    <xf numFmtId="4" fontId="35" fillId="0" borderId="2" xfId="0" applyNumberFormat="1" applyFont="1" applyFill="1" applyBorder="1" applyAlignment="1">
      <alignment horizontal="right" vertical="center"/>
    </xf>
    <xf numFmtId="4" fontId="25" fillId="0" borderId="1" xfId="0" applyNumberFormat="1" applyFont="1" applyFill="1" applyBorder="1" applyAlignment="1">
      <alignment vertical="center"/>
    </xf>
    <xf numFmtId="164" fontId="35" fillId="5" borderId="1" xfId="0" applyNumberFormat="1" applyFont="1" applyFill="1" applyBorder="1" applyAlignment="1">
      <alignment horizontal="center" vertical="center" wrapText="1"/>
    </xf>
    <xf numFmtId="0" fontId="25" fillId="0" borderId="21" xfId="5" applyFont="1" applyBorder="1" applyAlignment="1">
      <alignment vertical="center" wrapText="1"/>
    </xf>
    <xf numFmtId="164" fontId="35" fillId="0" borderId="1" xfId="0" applyNumberFormat="1" applyFont="1" applyFill="1" applyBorder="1" applyAlignment="1">
      <alignment vertical="center"/>
    </xf>
    <xf numFmtId="0" fontId="35" fillId="0" borderId="1" xfId="5" applyFont="1" applyFill="1" applyBorder="1" applyAlignment="1">
      <alignment vertical="center" wrapText="1"/>
    </xf>
    <xf numFmtId="164" fontId="25" fillId="0" borderId="1" xfId="0" applyNumberFormat="1" applyFont="1" applyFill="1" applyBorder="1" applyAlignment="1">
      <alignment horizontal="center" vertical="center" wrapText="1"/>
    </xf>
    <xf numFmtId="164" fontId="25" fillId="0" borderId="28" xfId="0" applyNumberFormat="1" applyFont="1" applyFill="1" applyBorder="1" applyAlignment="1">
      <alignment vertical="center" wrapText="1"/>
    </xf>
    <xf numFmtId="164" fontId="35" fillId="0" borderId="11" xfId="0" applyNumberFormat="1" applyFont="1" applyFill="1" applyBorder="1" applyAlignment="1">
      <alignment horizontal="right" vertical="center"/>
    </xf>
    <xf numFmtId="4" fontId="25" fillId="0" borderId="1" xfId="0" applyNumberFormat="1" applyFont="1" applyFill="1" applyBorder="1" applyAlignment="1">
      <alignment horizontal="right" vertical="center"/>
    </xf>
    <xf numFmtId="4" fontId="35" fillId="0" borderId="2" xfId="0" applyNumberFormat="1" applyFont="1" applyFill="1" applyBorder="1" applyAlignment="1">
      <alignment horizontal="right" vertical="center" wrapText="1"/>
    </xf>
    <xf numFmtId="4" fontId="25" fillId="0" borderId="1" xfId="0" applyNumberFormat="1" applyFont="1" applyBorder="1" applyAlignment="1">
      <alignment horizontal="right" vertical="center"/>
    </xf>
    <xf numFmtId="4" fontId="35" fillId="0" borderId="1" xfId="0" applyNumberFormat="1" applyFont="1" applyBorder="1" applyAlignment="1">
      <alignment horizontal="right" vertical="center"/>
    </xf>
    <xf numFmtId="10" fontId="35" fillId="0" borderId="1" xfId="0" applyNumberFormat="1" applyFont="1" applyFill="1" applyBorder="1" applyAlignment="1">
      <alignment horizontal="left" vertical="center" wrapText="1"/>
    </xf>
    <xf numFmtId="0" fontId="25" fillId="2" borderId="1" xfId="0" applyFont="1" applyFill="1" applyBorder="1" applyAlignment="1">
      <alignment vertical="center" wrapText="1"/>
    </xf>
    <xf numFmtId="0" fontId="29" fillId="3" borderId="5" xfId="5" applyFont="1" applyFill="1" applyBorder="1" applyAlignment="1">
      <alignment horizontal="center" vertical="center"/>
    </xf>
    <xf numFmtId="0" fontId="29" fillId="3" borderId="7" xfId="5" applyFont="1" applyFill="1" applyBorder="1" applyAlignment="1">
      <alignment horizontal="center" vertical="center"/>
    </xf>
    <xf numFmtId="0" fontId="29" fillId="3" borderId="9" xfId="5" applyFont="1" applyFill="1" applyBorder="1" applyAlignment="1">
      <alignment vertical="center" wrapText="1"/>
    </xf>
    <xf numFmtId="0" fontId="29" fillId="3" borderId="13" xfId="5" applyFont="1" applyFill="1" applyBorder="1" applyAlignment="1">
      <alignment vertical="center" wrapText="1"/>
    </xf>
    <xf numFmtId="10" fontId="25" fillId="3" borderId="9" xfId="0" applyNumberFormat="1" applyFont="1" applyFill="1" applyBorder="1" applyAlignment="1">
      <alignment horizontal="center" vertical="center" wrapText="1"/>
    </xf>
    <xf numFmtId="164" fontId="25" fillId="3" borderId="10" xfId="0" applyNumberFormat="1" applyFont="1" applyFill="1" applyBorder="1" applyAlignment="1">
      <alignment vertical="center" wrapText="1"/>
    </xf>
    <xf numFmtId="164" fontId="29" fillId="3" borderId="12" xfId="0" applyNumberFormat="1" applyFont="1" applyFill="1" applyBorder="1" applyAlignment="1">
      <alignment vertical="center" wrapText="1"/>
    </xf>
    <xf numFmtId="10" fontId="35" fillId="0" borderId="1" xfId="0" applyNumberFormat="1" applyFont="1" applyFill="1" applyBorder="1" applyAlignment="1">
      <alignment horizontal="center" vertical="center"/>
    </xf>
    <xf numFmtId="4" fontId="25" fillId="0" borderId="1" xfId="0" applyNumberFormat="1" applyFont="1" applyFill="1" applyBorder="1" applyAlignment="1">
      <alignment horizontal="right" vertical="center"/>
    </xf>
    <xf numFmtId="10" fontId="35" fillId="0" borderId="1" xfId="0" applyNumberFormat="1" applyFont="1" applyFill="1" applyBorder="1" applyAlignment="1">
      <alignment horizontal="right" vertical="center"/>
    </xf>
    <xf numFmtId="0" fontId="24" fillId="0" borderId="5" xfId="5" applyFont="1" applyBorder="1" applyAlignment="1">
      <alignment vertical="center" wrapText="1"/>
    </xf>
    <xf numFmtId="0" fontId="24" fillId="0" borderId="1" xfId="0" applyFont="1" applyFill="1" applyBorder="1" applyAlignment="1">
      <alignment horizontal="left" vertical="center" wrapText="1"/>
    </xf>
    <xf numFmtId="4" fontId="24" fillId="0" borderId="1" xfId="0" applyNumberFormat="1" applyFont="1" applyFill="1" applyBorder="1" applyAlignment="1">
      <alignment vertical="center"/>
    </xf>
    <xf numFmtId="164" fontId="24" fillId="0" borderId="14" xfId="0" applyNumberFormat="1" applyFont="1" applyFill="1" applyBorder="1" applyAlignment="1">
      <alignment vertical="center" wrapText="1"/>
    </xf>
    <xf numFmtId="0" fontId="24" fillId="0" borderId="4" xfId="5" applyFont="1" applyBorder="1" applyAlignment="1">
      <alignment vertical="center" wrapText="1"/>
    </xf>
    <xf numFmtId="0" fontId="24" fillId="0" borderId="3" xfId="5" applyFont="1" applyBorder="1" applyAlignment="1">
      <alignment vertical="center" wrapText="1"/>
    </xf>
    <xf numFmtId="0" fontId="24" fillId="0" borderId="1" xfId="5" applyFont="1" applyBorder="1" applyAlignment="1">
      <alignment vertical="center" wrapText="1"/>
    </xf>
    <xf numFmtId="0" fontId="23" fillId="0" borderId="3" xfId="0" applyFont="1" applyFill="1" applyBorder="1" applyAlignment="1">
      <alignment vertical="center" wrapText="1"/>
    </xf>
    <xf numFmtId="0" fontId="23" fillId="0" borderId="3" xfId="5" applyFont="1" applyBorder="1" applyAlignment="1">
      <alignment vertical="center" wrapText="1"/>
    </xf>
    <xf numFmtId="0" fontId="23" fillId="0" borderId="1" xfId="0" applyFont="1" applyFill="1" applyBorder="1" applyAlignment="1">
      <alignment horizontal="left" vertical="center" wrapText="1"/>
    </xf>
    <xf numFmtId="164" fontId="23" fillId="0" borderId="1" xfId="0" applyNumberFormat="1" applyFont="1" applyFill="1" applyBorder="1" applyAlignment="1">
      <alignment vertical="center" wrapText="1"/>
    </xf>
    <xf numFmtId="10" fontId="35" fillId="0" borderId="5" xfId="0" applyNumberFormat="1" applyFont="1" applyFill="1" applyBorder="1" applyAlignment="1">
      <alignment horizontal="right" vertical="center"/>
    </xf>
    <xf numFmtId="0" fontId="23" fillId="2" borderId="1" xfId="0" applyFont="1" applyFill="1" applyBorder="1" applyAlignment="1">
      <alignment vertical="center" wrapText="1"/>
    </xf>
    <xf numFmtId="0" fontId="23" fillId="0" borderId="1" xfId="5" applyFont="1" applyBorder="1" applyAlignment="1">
      <alignment vertical="center" wrapText="1"/>
    </xf>
    <xf numFmtId="0" fontId="23" fillId="0" borderId="3" xfId="0" applyFont="1" applyBorder="1" applyAlignment="1">
      <alignment vertical="center" wrapText="1"/>
    </xf>
    <xf numFmtId="4" fontId="35" fillId="0" borderId="4" xfId="0" applyNumberFormat="1" applyFont="1" applyFill="1" applyBorder="1" applyAlignment="1">
      <alignment horizontal="right" vertical="center"/>
    </xf>
    <xf numFmtId="0" fontId="29" fillId="3" borderId="5" xfId="5" applyFont="1" applyFill="1" applyBorder="1" applyAlignment="1">
      <alignment horizontal="center" vertical="center" wrapText="1"/>
    </xf>
    <xf numFmtId="0" fontId="29" fillId="3" borderId="1" xfId="5" applyFont="1" applyFill="1" applyBorder="1" applyAlignment="1">
      <alignment horizontal="center" vertical="center" wrapText="1"/>
    </xf>
    <xf numFmtId="0" fontId="22" fillId="0" borderId="5" xfId="5"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5" applyFont="1" applyFill="1" applyBorder="1" applyAlignment="1">
      <alignment vertical="center" wrapText="1"/>
    </xf>
    <xf numFmtId="0" fontId="22" fillId="0" borderId="5" xfId="0" applyFont="1" applyFill="1" applyBorder="1" applyAlignment="1">
      <alignment horizontal="left" vertical="center" wrapText="1"/>
    </xf>
    <xf numFmtId="164" fontId="22" fillId="0" borderId="5" xfId="0" applyNumberFormat="1" applyFont="1" applyFill="1" applyBorder="1" applyAlignment="1">
      <alignment horizontal="left" vertical="center" wrapText="1"/>
    </xf>
    <xf numFmtId="4" fontId="35" fillId="0" borderId="6" xfId="0" applyNumberFormat="1" applyFont="1" applyFill="1" applyBorder="1" applyAlignment="1">
      <alignment horizontal="right" vertical="center"/>
    </xf>
    <xf numFmtId="4" fontId="35" fillId="0" borderId="4" xfId="0" applyNumberFormat="1" applyFont="1" applyFill="1" applyBorder="1" applyAlignment="1">
      <alignment horizontal="right" vertical="center"/>
    </xf>
    <xf numFmtId="164" fontId="21" fillId="0" borderId="5" xfId="0" applyNumberFormat="1" applyFont="1" applyFill="1" applyBorder="1" applyAlignment="1">
      <alignment horizontal="left" vertical="center" wrapText="1"/>
    </xf>
    <xf numFmtId="0" fontId="21" fillId="0" borderId="28" xfId="5" applyFont="1" applyFill="1" applyBorder="1" applyAlignment="1">
      <alignment horizontal="left" vertical="center" wrapText="1"/>
    </xf>
    <xf numFmtId="0" fontId="21" fillId="0" borderId="1" xfId="0" applyFont="1" applyFill="1" applyBorder="1" applyAlignment="1">
      <alignment vertical="center" wrapText="1"/>
    </xf>
    <xf numFmtId="0" fontId="21" fillId="0" borderId="28" xfId="0" applyFont="1" applyFill="1" applyBorder="1" applyAlignment="1">
      <alignment vertical="center" wrapText="1"/>
    </xf>
    <xf numFmtId="164" fontId="21" fillId="0" borderId="1" xfId="0" applyNumberFormat="1" applyFont="1" applyFill="1" applyBorder="1" applyAlignment="1">
      <alignment vertical="center" wrapText="1"/>
    </xf>
    <xf numFmtId="0" fontId="21" fillId="0" borderId="1" xfId="0" applyFont="1" applyFill="1" applyBorder="1" applyAlignment="1">
      <alignment horizontal="left" vertical="center" wrapText="1"/>
    </xf>
    <xf numFmtId="0" fontId="21" fillId="0" borderId="4" xfId="5" applyFont="1" applyBorder="1" applyAlignment="1">
      <alignment vertical="center" wrapText="1"/>
    </xf>
    <xf numFmtId="0" fontId="35" fillId="0" borderId="11" xfId="0" applyFont="1" applyFill="1" applyBorder="1" applyAlignment="1">
      <alignment vertical="center" wrapText="1"/>
    </xf>
    <xf numFmtId="164" fontId="21" fillId="0" borderId="28" xfId="0" applyNumberFormat="1" applyFont="1" applyFill="1" applyBorder="1" applyAlignment="1">
      <alignment vertical="center" wrapText="1"/>
    </xf>
    <xf numFmtId="4" fontId="35" fillId="0" borderId="1" xfId="0" applyNumberFormat="1" applyFont="1" applyBorder="1" applyAlignment="1">
      <alignment vertical="center"/>
    </xf>
    <xf numFmtId="4" fontId="35" fillId="0" borderId="4" xfId="0" applyNumberFormat="1" applyFont="1" applyFill="1" applyBorder="1" applyAlignment="1">
      <alignment horizontal="right" vertical="center"/>
    </xf>
    <xf numFmtId="4" fontId="25" fillId="0" borderId="1" xfId="0" applyNumberFormat="1" applyFont="1" applyFill="1" applyBorder="1" applyAlignment="1">
      <alignment horizontal="right" vertical="center"/>
    </xf>
    <xf numFmtId="4" fontId="35" fillId="0" borderId="1" xfId="0" applyNumberFormat="1" applyFont="1" applyBorder="1" applyAlignment="1">
      <alignment horizontal="right" vertical="center"/>
    </xf>
    <xf numFmtId="4" fontId="35" fillId="0" borderId="6" xfId="0" applyNumberFormat="1" applyFont="1" applyFill="1" applyBorder="1" applyAlignment="1">
      <alignment horizontal="right" vertical="center"/>
    </xf>
    <xf numFmtId="0" fontId="20" fillId="0" borderId="1" xfId="5" applyFont="1" applyBorder="1" applyAlignment="1">
      <alignment vertical="center" wrapText="1"/>
    </xf>
    <xf numFmtId="0" fontId="20" fillId="0" borderId="1" xfId="0" applyFont="1" applyFill="1" applyBorder="1" applyAlignment="1">
      <alignment vertical="center" wrapText="1"/>
    </xf>
    <xf numFmtId="164" fontId="20" fillId="0" borderId="28" xfId="0" applyNumberFormat="1" applyFont="1" applyFill="1" applyBorder="1" applyAlignment="1">
      <alignment vertical="center" wrapText="1"/>
    </xf>
    <xf numFmtId="0" fontId="20" fillId="0" borderId="1" xfId="0" applyFont="1" applyBorder="1" applyAlignment="1">
      <alignment vertical="center" wrapText="1"/>
    </xf>
    <xf numFmtId="0" fontId="35" fillId="0" borderId="1" xfId="0" applyFont="1" applyFill="1" applyBorder="1" applyAlignment="1">
      <alignment horizontal="left" vertical="center" wrapText="1"/>
    </xf>
    <xf numFmtId="0" fontId="20" fillId="0" borderId="5" xfId="0" applyFont="1" applyBorder="1" applyAlignment="1">
      <alignment vertical="center" wrapText="1"/>
    </xf>
    <xf numFmtId="0" fontId="20" fillId="0" borderId="2" xfId="0" applyFont="1" applyFill="1" applyBorder="1" applyAlignment="1">
      <alignment horizontal="left" vertical="center" wrapText="1"/>
    </xf>
    <xf numFmtId="0" fontId="35" fillId="0" borderId="28" xfId="5" applyFont="1" applyFill="1" applyBorder="1" applyAlignment="1">
      <alignment horizontal="left" vertical="center" wrapText="1"/>
    </xf>
    <xf numFmtId="0" fontId="35"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35" fillId="0" borderId="1" xfId="6" applyFont="1" applyBorder="1" applyAlignment="1">
      <alignment horizontal="left" vertical="center" wrapText="1"/>
    </xf>
    <xf numFmtId="0" fontId="20" fillId="0" borderId="1" xfId="0" applyFont="1" applyBorder="1" applyAlignment="1">
      <alignment horizontal="left" vertical="center" wrapText="1"/>
    </xf>
    <xf numFmtId="4" fontId="35" fillId="0" borderId="1" xfId="0" applyNumberFormat="1" applyFont="1" applyFill="1" applyBorder="1" applyAlignment="1">
      <alignment horizontal="right" vertical="center" wrapText="1"/>
    </xf>
    <xf numFmtId="0" fontId="19" fillId="0" borderId="1" xfId="0" applyFont="1" applyFill="1" applyBorder="1" applyAlignment="1">
      <alignment vertical="center" wrapText="1"/>
    </xf>
    <xf numFmtId="14" fontId="19" fillId="0" borderId="1" xfId="0" applyNumberFormat="1" applyFont="1" applyFill="1" applyBorder="1" applyAlignment="1">
      <alignment vertical="center" wrapText="1"/>
    </xf>
    <xf numFmtId="164" fontId="19" fillId="0" borderId="28" xfId="0" applyNumberFormat="1" applyFont="1" applyFill="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2" borderId="7" xfId="0" applyFont="1" applyFill="1" applyBorder="1" applyAlignment="1">
      <alignment vertical="center" wrapText="1"/>
    </xf>
    <xf numFmtId="0" fontId="19" fillId="0" borderId="7" xfId="0" applyFont="1" applyBorder="1" applyAlignment="1">
      <alignment vertical="center" wrapText="1"/>
    </xf>
    <xf numFmtId="10" fontId="45" fillId="0" borderId="0" xfId="5" applyNumberFormat="1" applyFont="1"/>
    <xf numFmtId="10" fontId="40" fillId="3" borderId="9" xfId="0" applyNumberFormat="1" applyFont="1" applyFill="1" applyBorder="1" applyAlignment="1">
      <alignment horizontal="right" vertical="center"/>
    </xf>
    <xf numFmtId="0" fontId="19" fillId="0" borderId="2"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35" fillId="0" borderId="2" xfId="0" applyFont="1" applyFill="1" applyBorder="1" applyAlignment="1">
      <alignment vertical="center" wrapText="1"/>
    </xf>
    <xf numFmtId="0" fontId="35" fillId="0" borderId="8" xfId="0" applyFont="1" applyFill="1" applyBorder="1" applyAlignment="1">
      <alignment vertical="center" wrapText="1"/>
    </xf>
    <xf numFmtId="164" fontId="19" fillId="0" borderId="1" xfId="0" applyNumberFormat="1" applyFont="1" applyFill="1" applyBorder="1" applyAlignment="1">
      <alignment vertical="center" wrapText="1"/>
    </xf>
    <xf numFmtId="0" fontId="19" fillId="0" borderId="11" xfId="0" applyFont="1" applyFill="1" applyBorder="1" applyAlignment="1">
      <alignment vertical="center" wrapText="1"/>
    </xf>
    <xf numFmtId="164" fontId="19" fillId="0" borderId="1" xfId="0" applyNumberFormat="1" applyFont="1" applyFill="1" applyBorder="1" applyAlignment="1">
      <alignment horizontal="left" vertical="center" wrapText="1"/>
    </xf>
    <xf numFmtId="0" fontId="19" fillId="0" borderId="0" xfId="5" applyFont="1" applyAlignment="1">
      <alignment vertical="center" wrapText="1"/>
    </xf>
    <xf numFmtId="0" fontId="46" fillId="0" borderId="0" xfId="0" applyFont="1" applyFill="1" applyBorder="1" applyAlignment="1"/>
    <xf numFmtId="0" fontId="47" fillId="0" borderId="0" xfId="0" applyFont="1" applyFill="1" applyBorder="1" applyAlignment="1">
      <alignment horizontal="left"/>
    </xf>
    <xf numFmtId="0" fontId="47" fillId="0" borderId="0" xfId="0" applyFont="1" applyFill="1" applyBorder="1" applyAlignment="1">
      <alignment horizontal="right"/>
    </xf>
    <xf numFmtId="0" fontId="48" fillId="0" borderId="0" xfId="0" applyFont="1" applyFill="1" applyBorder="1" applyAlignment="1">
      <alignment horizontal="left"/>
    </xf>
    <xf numFmtId="0" fontId="47" fillId="0" borderId="0" xfId="0" applyFont="1" applyFill="1" applyBorder="1" applyAlignment="1"/>
    <xf numFmtId="0" fontId="49" fillId="0" borderId="0" xfId="0" applyFont="1" applyAlignment="1">
      <alignment horizontal="right"/>
    </xf>
    <xf numFmtId="0" fontId="41" fillId="3" borderId="44" xfId="0" applyFont="1" applyFill="1" applyBorder="1" applyAlignment="1">
      <alignment horizontal="left" vertical="center" wrapText="1"/>
    </xf>
    <xf numFmtId="0" fontId="43" fillId="3" borderId="17" xfId="0" applyFont="1" applyFill="1" applyBorder="1" applyAlignment="1">
      <alignment horizontal="left" vertical="center" wrapText="1"/>
    </xf>
    <xf numFmtId="0" fontId="43" fillId="3" borderId="45" xfId="0" applyFont="1" applyFill="1" applyBorder="1" applyAlignment="1">
      <alignment horizontal="left" vertical="center" wrapText="1"/>
    </xf>
    <xf numFmtId="0" fontId="52" fillId="3" borderId="19"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2" fillId="3" borderId="8" xfId="0" applyFont="1" applyFill="1" applyBorder="1" applyAlignment="1">
      <alignment horizontal="center" vertical="center" wrapText="1"/>
    </xf>
    <xf numFmtId="0" fontId="52" fillId="3" borderId="32" xfId="0" applyFont="1" applyFill="1" applyBorder="1" applyAlignment="1">
      <alignment horizontal="center" vertical="center" wrapText="1"/>
    </xf>
    <xf numFmtId="0" fontId="52" fillId="3" borderId="47" xfId="0" applyFont="1" applyFill="1" applyBorder="1" applyAlignment="1">
      <alignment horizontal="center" vertical="center" wrapText="1"/>
    </xf>
    <xf numFmtId="0" fontId="52" fillId="3" borderId="33" xfId="0" applyFont="1" applyFill="1" applyBorder="1" applyAlignment="1">
      <alignment horizontal="center" vertical="center" wrapText="1"/>
    </xf>
    <xf numFmtId="0" fontId="52" fillId="3" borderId="16" xfId="0" applyFont="1" applyFill="1" applyBorder="1" applyAlignment="1">
      <alignment horizontal="center" vertical="center" wrapText="1"/>
    </xf>
    <xf numFmtId="4" fontId="54" fillId="0" borderId="48" xfId="0" applyNumberFormat="1" applyFont="1" applyFill="1" applyBorder="1" applyAlignment="1">
      <alignment horizontal="right" vertical="center" wrapText="1"/>
    </xf>
    <xf numFmtId="4" fontId="0" fillId="0" borderId="0" xfId="0" applyNumberFormat="1"/>
    <xf numFmtId="4" fontId="56" fillId="0" borderId="22" xfId="0" applyNumberFormat="1" applyFont="1" applyFill="1" applyBorder="1" applyAlignment="1">
      <alignment horizontal="right" vertical="center" wrapText="1"/>
    </xf>
    <xf numFmtId="4" fontId="57" fillId="0" borderId="18" xfId="0" applyNumberFormat="1" applyFont="1" applyFill="1" applyBorder="1" applyAlignment="1">
      <alignment horizontal="right" vertical="top" wrapText="1"/>
    </xf>
    <xf numFmtId="0" fontId="35" fillId="0" borderId="2" xfId="0" applyFont="1" applyFill="1" applyBorder="1" applyAlignment="1">
      <alignment horizontal="left" vertical="center" wrapText="1"/>
    </xf>
    <xf numFmtId="4" fontId="35" fillId="0" borderId="17" xfId="0" applyNumberFormat="1" applyFont="1" applyFill="1" applyBorder="1" applyAlignment="1">
      <alignment horizontal="right" vertical="center"/>
    </xf>
    <xf numFmtId="4" fontId="54" fillId="0" borderId="17" xfId="0" applyNumberFormat="1" applyFont="1" applyFill="1" applyBorder="1" applyAlignment="1">
      <alignment horizontal="right" vertical="center" wrapText="1"/>
    </xf>
    <xf numFmtId="0" fontId="0" fillId="0" borderId="0" xfId="0" applyBorder="1"/>
    <xf numFmtId="4" fontId="54" fillId="0" borderId="22" xfId="0" applyNumberFormat="1" applyFont="1" applyFill="1" applyBorder="1" applyAlignment="1">
      <alignment horizontal="right" vertical="center" wrapText="1"/>
    </xf>
    <xf numFmtId="4" fontId="57" fillId="0" borderId="49" xfId="0" applyNumberFormat="1" applyFont="1" applyFill="1" applyBorder="1" applyAlignment="1">
      <alignment horizontal="right" vertical="top" wrapText="1"/>
    </xf>
    <xf numFmtId="4" fontId="39" fillId="0" borderId="22" xfId="0" applyNumberFormat="1" applyFont="1" applyFill="1" applyBorder="1" applyAlignment="1">
      <alignment vertical="center" wrapText="1"/>
    </xf>
    <xf numFmtId="4" fontId="38" fillId="0" borderId="22" xfId="0" applyNumberFormat="1" applyFont="1" applyFill="1" applyBorder="1" applyAlignment="1">
      <alignment horizontal="right" wrapText="1"/>
    </xf>
    <xf numFmtId="4" fontId="44" fillId="0" borderId="18" xfId="0" applyNumberFormat="1" applyFont="1" applyFill="1" applyBorder="1" applyAlignment="1">
      <alignment horizontal="right" vertical="top" wrapText="1"/>
    </xf>
    <xf numFmtId="4" fontId="39" fillId="0" borderId="18" xfId="0" applyNumberFormat="1" applyFont="1" applyFill="1" applyBorder="1" applyAlignment="1">
      <alignment horizontal="right" vertical="center" wrapText="1"/>
    </xf>
    <xf numFmtId="4" fontId="35" fillId="0" borderId="15"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wrapText="1"/>
    </xf>
    <xf numFmtId="4" fontId="35" fillId="0" borderId="31" xfId="0" applyNumberFormat="1" applyFont="1" applyFill="1" applyBorder="1" applyAlignment="1">
      <alignment horizontal="right" vertical="center" wrapText="1"/>
    </xf>
    <xf numFmtId="4" fontId="39" fillId="0" borderId="17"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xf>
    <xf numFmtId="4" fontId="39" fillId="0" borderId="17" xfId="0" applyNumberFormat="1" applyFont="1" applyFill="1" applyBorder="1" applyAlignment="1">
      <alignment horizontal="right" vertical="center"/>
    </xf>
    <xf numFmtId="4" fontId="59" fillId="0" borderId="18" xfId="0" applyNumberFormat="1" applyFont="1" applyFill="1" applyBorder="1" applyAlignment="1">
      <alignment vertical="center"/>
    </xf>
    <xf numFmtId="4" fontId="35" fillId="0" borderId="31" xfId="0" applyNumberFormat="1" applyFont="1" applyFill="1" applyBorder="1" applyAlignment="1">
      <alignment vertical="center"/>
    </xf>
    <xf numFmtId="4" fontId="35" fillId="0" borderId="20" xfId="0" applyNumberFormat="1" applyFont="1" applyFill="1" applyBorder="1" applyAlignment="1">
      <alignment horizontal="right" vertical="center" wrapText="1"/>
    </xf>
    <xf numFmtId="4" fontId="35" fillId="0" borderId="20" xfId="0" applyNumberFormat="1" applyFont="1" applyFill="1" applyBorder="1" applyAlignment="1">
      <alignment vertical="center"/>
    </xf>
    <xf numFmtId="4" fontId="39" fillId="0" borderId="17" xfId="0" applyNumberFormat="1" applyFont="1" applyFill="1" applyBorder="1" applyAlignment="1">
      <alignment vertical="center"/>
    </xf>
    <xf numFmtId="0" fontId="37" fillId="0" borderId="31" xfId="0" applyFont="1" applyFill="1" applyBorder="1" applyAlignment="1">
      <alignment vertical="center" wrapText="1"/>
    </xf>
    <xf numFmtId="4" fontId="35" fillId="0" borderId="51" xfId="0" applyNumberFormat="1" applyFont="1" applyFill="1" applyBorder="1" applyAlignment="1">
      <alignment vertical="center"/>
    </xf>
    <xf numFmtId="4" fontId="59"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9" fillId="3" borderId="29" xfId="0" applyFont="1" applyFill="1" applyBorder="1" applyAlignment="1">
      <alignment horizontal="center" vertical="center"/>
    </xf>
    <xf numFmtId="0" fontId="29" fillId="3" borderId="13" xfId="0" applyFont="1" applyFill="1" applyBorder="1" applyAlignment="1">
      <alignment vertical="center" wrapText="1"/>
    </xf>
    <xf numFmtId="0" fontId="29" fillId="3" borderId="13" xfId="0" applyFont="1" applyFill="1" applyBorder="1" applyAlignment="1">
      <alignment horizontal="left" vertical="center" wrapText="1"/>
    </xf>
    <xf numFmtId="4" fontId="29" fillId="3" borderId="10" xfId="0" applyNumberFormat="1" applyFont="1" applyFill="1" applyBorder="1" applyAlignment="1">
      <alignment horizontal="right" vertical="center"/>
    </xf>
    <xf numFmtId="4" fontId="40" fillId="3" borderId="13" xfId="0" applyNumberFormat="1" applyFont="1" applyFill="1" applyBorder="1" applyAlignment="1">
      <alignment horizontal="left" vertical="center"/>
    </xf>
    <xf numFmtId="4" fontId="29" fillId="3" borderId="60" xfId="0" applyNumberFormat="1" applyFont="1" applyFill="1" applyBorder="1" applyAlignment="1">
      <alignment horizontal="right" vertical="center"/>
    </xf>
    <xf numFmtId="4" fontId="29" fillId="3" borderId="29" xfId="0" applyNumberFormat="1" applyFont="1" applyFill="1" applyBorder="1" applyAlignment="1">
      <alignment horizontal="right" vertical="center"/>
    </xf>
    <xf numFmtId="4" fontId="29" fillId="3" borderId="26" xfId="0" applyNumberFormat="1" applyFont="1" applyFill="1" applyBorder="1" applyAlignment="1">
      <alignment horizontal="right" vertical="center"/>
    </xf>
    <xf numFmtId="10" fontId="29" fillId="3" borderId="60" xfId="0" applyNumberFormat="1" applyFont="1" applyFill="1" applyBorder="1" applyAlignment="1">
      <alignment horizontal="center" vertical="center"/>
    </xf>
    <xf numFmtId="0" fontId="29" fillId="0" borderId="57" xfId="0" applyFont="1" applyBorder="1" applyAlignment="1">
      <alignment horizontal="center" vertical="center"/>
    </xf>
    <xf numFmtId="0" fontId="60" fillId="0" borderId="41" xfId="0" applyFont="1" applyFill="1" applyBorder="1" applyAlignment="1">
      <alignment horizontal="right" vertical="center" wrapText="1"/>
    </xf>
    <xf numFmtId="4" fontId="35" fillId="0" borderId="51" xfId="0" applyNumberFormat="1" applyFont="1" applyFill="1" applyBorder="1" applyAlignment="1">
      <alignment horizontal="center" vertical="center"/>
    </xf>
    <xf numFmtId="4" fontId="61" fillId="0" borderId="49" xfId="0" applyNumberFormat="1" applyFont="1" applyFill="1" applyBorder="1" applyAlignment="1">
      <alignment vertical="center"/>
    </xf>
    <xf numFmtId="4" fontId="35" fillId="0" borderId="0" xfId="0" applyNumberFormat="1" applyFont="1" applyFill="1" applyBorder="1" applyAlignment="1">
      <alignment horizontal="center" vertical="center" wrapText="1"/>
    </xf>
    <xf numFmtId="0" fontId="35" fillId="0" borderId="51" xfId="0" applyFont="1" applyFill="1" applyBorder="1" applyAlignment="1">
      <alignment horizontal="center" vertical="center"/>
    </xf>
    <xf numFmtId="0" fontId="29" fillId="0" borderId="56" xfId="0" applyFont="1" applyBorder="1" applyAlignment="1">
      <alignment horizontal="center" vertical="center"/>
    </xf>
    <xf numFmtId="0" fontId="60" fillId="0" borderId="14" xfId="0" applyFont="1" applyFill="1" applyBorder="1" applyAlignment="1">
      <alignment horizontal="right" vertical="center" wrapText="1"/>
    </xf>
    <xf numFmtId="4" fontId="35" fillId="0" borderId="31" xfId="0" applyNumberFormat="1" applyFont="1" applyFill="1" applyBorder="1" applyAlignment="1">
      <alignment horizontal="center" vertical="center"/>
    </xf>
    <xf numFmtId="4" fontId="62" fillId="0" borderId="14" xfId="0" applyNumberFormat="1" applyFont="1" applyFill="1" applyBorder="1" applyAlignment="1">
      <alignment horizontal="right" vertical="center"/>
    </xf>
    <xf numFmtId="4" fontId="35" fillId="0" borderId="27" xfId="0" applyNumberFormat="1" applyFont="1" applyFill="1" applyBorder="1" applyAlignment="1">
      <alignment horizontal="center" vertical="center" wrapText="1"/>
    </xf>
    <xf numFmtId="0" fontId="35" fillId="0" borderId="31" xfId="0" applyFont="1" applyFill="1" applyBorder="1" applyAlignment="1">
      <alignment horizontal="center" vertical="center"/>
    </xf>
    <xf numFmtId="0" fontId="29" fillId="0" borderId="29" xfId="0" applyFont="1" applyBorder="1" applyAlignment="1">
      <alignment horizontal="center" vertical="center"/>
    </xf>
    <xf numFmtId="0" fontId="29" fillId="0" borderId="13" xfId="0" applyFont="1" applyBorder="1" applyAlignment="1">
      <alignment horizontal="right" vertical="center" wrapText="1"/>
    </xf>
    <xf numFmtId="4" fontId="35" fillId="0" borderId="60" xfId="0" applyNumberFormat="1" applyFont="1" applyBorder="1" applyAlignment="1">
      <alignment horizontal="center" vertical="center"/>
    </xf>
    <xf numFmtId="4" fontId="65" fillId="0" borderId="25" xfId="0" applyNumberFormat="1" applyFont="1" applyBorder="1" applyAlignment="1">
      <alignment vertical="center"/>
    </xf>
    <xf numFmtId="4" fontId="29"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5" fillId="0" borderId="0" xfId="0" applyFont="1" applyAlignment="1">
      <alignment horizontal="left" vertical="center"/>
    </xf>
    <xf numFmtId="0" fontId="0" fillId="0" borderId="0" xfId="0" applyAlignment="1">
      <alignment horizontal="center" vertical="center"/>
    </xf>
    <xf numFmtId="4" fontId="66" fillId="0" borderId="0" xfId="0" applyNumberFormat="1" applyFont="1" applyAlignment="1">
      <alignment horizontal="center" vertical="center"/>
    </xf>
    <xf numFmtId="4" fontId="0" fillId="0" borderId="0" xfId="0" applyNumberFormat="1" applyAlignment="1">
      <alignment vertical="center"/>
    </xf>
    <xf numFmtId="0" fontId="29" fillId="0" borderId="0" xfId="0" applyFont="1"/>
    <xf numFmtId="0" fontId="29"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5" fillId="0" borderId="0" xfId="0" applyFont="1" applyAlignment="1">
      <alignment horizontal="left"/>
    </xf>
    <xf numFmtId="0" fontId="29" fillId="6" borderId="0" xfId="0" applyFont="1" applyFill="1" applyAlignment="1">
      <alignment vertical="center"/>
    </xf>
    <xf numFmtId="4" fontId="39" fillId="0" borderId="0" xfId="0" applyNumberFormat="1" applyFont="1" applyBorder="1" applyAlignment="1">
      <alignment vertical="center"/>
    </xf>
    <xf numFmtId="4" fontId="33" fillId="0" borderId="0" xfId="0" applyNumberFormat="1" applyFont="1" applyBorder="1" applyAlignment="1">
      <alignment horizontal="right" vertical="center" wrapText="1"/>
    </xf>
    <xf numFmtId="10" fontId="33"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9" fillId="0" borderId="0" xfId="0" applyNumberFormat="1" applyFont="1" applyAlignment="1">
      <alignment vertical="center"/>
    </xf>
    <xf numFmtId="0" fontId="0" fillId="0" borderId="0" xfId="0" applyFill="1" applyBorder="1" applyAlignment="1">
      <alignment horizontal="left" vertical="center" wrapText="1"/>
    </xf>
    <xf numFmtId="4" fontId="61" fillId="0" borderId="0" xfId="0" applyNumberFormat="1" applyFont="1" applyFill="1" applyBorder="1" applyAlignment="1">
      <alignment vertical="center"/>
    </xf>
    <xf numFmtId="4" fontId="62" fillId="0" borderId="0" xfId="0" applyNumberFormat="1" applyFont="1" applyFill="1" applyBorder="1" applyAlignment="1">
      <alignment horizontal="right" vertical="center"/>
    </xf>
    <xf numFmtId="4" fontId="65" fillId="0" borderId="0" xfId="0" applyNumberFormat="1" applyFont="1" applyBorder="1" applyAlignment="1">
      <alignment vertical="center"/>
    </xf>
    <xf numFmtId="4" fontId="29"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5" fillId="0" borderId="53" xfId="0" applyNumberFormat="1" applyFont="1" applyFill="1" applyBorder="1" applyAlignment="1">
      <alignment vertical="center" wrapText="1"/>
    </xf>
    <xf numFmtId="4" fontId="35" fillId="0" borderId="1" xfId="0" applyNumberFormat="1" applyFont="1" applyBorder="1" applyAlignment="1">
      <alignment horizontal="right" vertical="center"/>
    </xf>
    <xf numFmtId="4" fontId="68" fillId="0" borderId="0" xfId="0" applyNumberFormat="1" applyFont="1" applyFill="1" applyBorder="1" applyAlignment="1">
      <alignment horizontal="right" vertical="center"/>
    </xf>
    <xf numFmtId="0" fontId="29" fillId="0" borderId="0" xfId="0" applyFont="1" applyFill="1" applyAlignment="1">
      <alignment vertical="center"/>
    </xf>
    <xf numFmtId="0" fontId="41" fillId="0" borderId="1" xfId="5" applyFont="1" applyFill="1" applyBorder="1" applyAlignment="1">
      <alignment horizontal="center" vertical="center" wrapText="1"/>
    </xf>
    <xf numFmtId="0" fontId="41" fillId="0" borderId="2" xfId="5" applyFont="1" applyFill="1" applyBorder="1" applyAlignment="1">
      <alignment horizontal="center" vertical="center" wrapText="1"/>
    </xf>
    <xf numFmtId="0" fontId="0" fillId="0" borderId="0" xfId="0" applyFill="1" applyBorder="1" applyAlignment="1">
      <alignment vertical="center"/>
    </xf>
    <xf numFmtId="0" fontId="41" fillId="0" borderId="28" xfId="0" applyFont="1" applyFill="1" applyBorder="1" applyAlignment="1">
      <alignment vertical="center" wrapText="1"/>
    </xf>
    <xf numFmtId="0" fontId="41" fillId="0" borderId="17" xfId="0" applyFont="1" applyFill="1" applyBorder="1" applyAlignment="1">
      <alignment vertical="center" wrapText="1"/>
    </xf>
    <xf numFmtId="0" fontId="41" fillId="0" borderId="1" xfId="0" applyFont="1" applyFill="1" applyBorder="1" applyAlignment="1">
      <alignment vertical="center" wrapText="1"/>
    </xf>
    <xf numFmtId="0" fontId="41" fillId="0" borderId="27" xfId="0" applyFont="1" applyFill="1" applyBorder="1" applyAlignment="1">
      <alignment vertical="center" wrapText="1"/>
    </xf>
    <xf numFmtId="0" fontId="41" fillId="0" borderId="27" xfId="5" applyFont="1" applyFill="1" applyBorder="1" applyAlignment="1">
      <alignment horizontal="center" vertical="center" wrapText="1"/>
    </xf>
    <xf numFmtId="10" fontId="29" fillId="5" borderId="26" xfId="0" applyNumberFormat="1" applyFont="1" applyFill="1" applyBorder="1" applyAlignment="1">
      <alignment horizontal="center" vertical="center"/>
    </xf>
    <xf numFmtId="0" fontId="41" fillId="5" borderId="27" xfId="0" applyFont="1" applyFill="1" applyBorder="1" applyAlignment="1">
      <alignment horizontal="left" vertical="center" wrapText="1"/>
    </xf>
    <xf numFmtId="0" fontId="41" fillId="5" borderId="28" xfId="0" applyFont="1" applyFill="1" applyBorder="1" applyAlignment="1">
      <alignment horizontal="left" vertical="center" wrapText="1"/>
    </xf>
    <xf numFmtId="0" fontId="41" fillId="5" borderId="31" xfId="0" applyFont="1" applyFill="1" applyBorder="1" applyAlignment="1">
      <alignment horizontal="left" vertical="center" wrapText="1"/>
    </xf>
    <xf numFmtId="10" fontId="29" fillId="5" borderId="9" xfId="0" applyNumberFormat="1" applyFont="1" applyFill="1" applyBorder="1" applyAlignment="1">
      <alignment horizontal="center" vertical="center"/>
    </xf>
    <xf numFmtId="0" fontId="41" fillId="0" borderId="17" xfId="5"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7"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70" fillId="0" borderId="33" xfId="0" applyFont="1" applyBorder="1" applyAlignment="1">
      <alignment horizontal="center" vertical="center"/>
    </xf>
    <xf numFmtId="0" fontId="69" fillId="2" borderId="17" xfId="0" applyFont="1" applyFill="1" applyBorder="1" applyAlignment="1">
      <alignment horizontal="center" vertical="center" wrapText="1"/>
    </xf>
    <xf numFmtId="0" fontId="69" fillId="2" borderId="1" xfId="0" applyFont="1" applyFill="1" applyBorder="1" applyAlignment="1">
      <alignment horizontal="center" vertical="center" wrapText="1"/>
    </xf>
    <xf numFmtId="0" fontId="69" fillId="2" borderId="27" xfId="0" applyFont="1" applyFill="1" applyBorder="1" applyAlignment="1">
      <alignment horizontal="center" vertical="center" wrapText="1"/>
    </xf>
    <xf numFmtId="0" fontId="69" fillId="2" borderId="56" xfId="0" applyFont="1" applyFill="1" applyBorder="1" applyAlignment="1">
      <alignment horizontal="center" vertical="center" wrapText="1"/>
    </xf>
    <xf numFmtId="0" fontId="69" fillId="2" borderId="31" xfId="0" applyFont="1" applyFill="1" applyBorder="1" applyAlignment="1">
      <alignment horizontal="center" vertical="center" wrapText="1"/>
    </xf>
    <xf numFmtId="0" fontId="69" fillId="2" borderId="28" xfId="0" applyFont="1" applyFill="1" applyBorder="1" applyAlignment="1">
      <alignment horizontal="center" vertical="center" wrapText="1"/>
    </xf>
    <xf numFmtId="10" fontId="29" fillId="3" borderId="26" xfId="0" applyNumberFormat="1" applyFont="1" applyFill="1" applyBorder="1" applyAlignment="1">
      <alignment horizontal="center" vertical="center" wrapText="1"/>
    </xf>
    <xf numFmtId="10" fontId="18" fillId="3" borderId="9" xfId="0" applyNumberFormat="1" applyFont="1" applyFill="1" applyBorder="1" applyAlignment="1">
      <alignment horizontal="center" vertical="center"/>
    </xf>
    <xf numFmtId="10" fontId="29" fillId="4" borderId="64" xfId="0" applyNumberFormat="1" applyFont="1" applyFill="1" applyBorder="1" applyAlignment="1">
      <alignment horizontal="center" vertical="center" wrapText="1"/>
    </xf>
    <xf numFmtId="10" fontId="18" fillId="4" borderId="62" xfId="0" applyNumberFormat="1" applyFont="1" applyFill="1" applyBorder="1" applyAlignment="1">
      <alignment horizontal="center" vertical="center"/>
    </xf>
    <xf numFmtId="4" fontId="35" fillId="0" borderId="1" xfId="0" applyNumberFormat="1" applyFont="1" applyFill="1" applyBorder="1" applyAlignment="1">
      <alignment vertical="center"/>
    </xf>
    <xf numFmtId="4" fontId="35" fillId="0" borderId="11" xfId="0" applyNumberFormat="1" applyFont="1" applyBorder="1" applyAlignment="1">
      <alignment horizontal="right" vertical="center"/>
    </xf>
    <xf numFmtId="0" fontId="18" fillId="0" borderId="1" xfId="0" applyFont="1" applyFill="1" applyBorder="1" applyAlignment="1">
      <alignment vertical="center" wrapText="1"/>
    </xf>
    <xf numFmtId="0" fontId="18" fillId="0" borderId="5" xfId="0" applyFont="1" applyFill="1" applyBorder="1" applyAlignment="1">
      <alignment horizontal="left" vertical="center" wrapText="1"/>
    </xf>
    <xf numFmtId="164" fontId="29" fillId="3" borderId="10" xfId="0" applyNumberFormat="1" applyFont="1" applyFill="1" applyBorder="1" applyAlignment="1">
      <alignment vertical="center" wrapText="1"/>
    </xf>
    <xf numFmtId="164" fontId="17" fillId="0" borderId="1" xfId="0" applyNumberFormat="1" applyFont="1" applyFill="1" applyBorder="1" applyAlignment="1">
      <alignment vertical="center" wrapText="1"/>
    </xf>
    <xf numFmtId="164" fontId="27" fillId="0" borderId="0" xfId="5" applyNumberFormat="1"/>
    <xf numFmtId="0" fontId="16" fillId="2" borderId="2" xfId="0" applyFont="1" applyFill="1" applyBorder="1" applyAlignment="1">
      <alignment horizontal="left" vertical="center" wrapText="1"/>
    </xf>
    <xf numFmtId="4" fontId="35" fillId="0" borderId="1" xfId="0" applyNumberFormat="1" applyFont="1" applyBorder="1" applyAlignment="1">
      <alignment horizontal="right" vertical="center"/>
    </xf>
    <xf numFmtId="4" fontId="35" fillId="0" borderId="3" xfId="0" applyNumberFormat="1" applyFont="1" applyBorder="1" applyAlignment="1">
      <alignment horizontal="center" vertical="center"/>
    </xf>
    <xf numFmtId="0" fontId="15" fillId="0" borderId="5" xfId="5"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4" fontId="35" fillId="0" borderId="3" xfId="0" applyNumberFormat="1" applyFont="1" applyBorder="1" applyAlignment="1">
      <alignment horizontal="center" vertical="center"/>
    </xf>
    <xf numFmtId="0" fontId="14" fillId="0" borderId="0" xfId="8" applyBorder="1" applyAlignment="1">
      <alignment vertical="center" wrapText="1"/>
    </xf>
    <xf numFmtId="0" fontId="14" fillId="0" borderId="0" xfId="8" applyFont="1" applyBorder="1" applyAlignment="1">
      <alignment vertical="center" wrapText="1"/>
    </xf>
    <xf numFmtId="0" fontId="14"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33" fillId="0" borderId="0" xfId="0" applyNumberFormat="1" applyFont="1" applyFill="1" applyBorder="1" applyAlignment="1">
      <alignment horizontal="center" vertical="center"/>
    </xf>
    <xf numFmtId="0" fontId="14" fillId="0" borderId="0" xfId="8" applyBorder="1"/>
    <xf numFmtId="0" fontId="14" fillId="0" borderId="0" xfId="8"/>
    <xf numFmtId="0" fontId="14" fillId="0" borderId="0" xfId="8" applyBorder="1" applyAlignment="1">
      <alignment horizontal="center"/>
    </xf>
    <xf numFmtId="0" fontId="14" fillId="0" borderId="0" xfId="8" applyBorder="1" applyAlignment="1">
      <alignment horizontal="center" vertical="center"/>
    </xf>
    <xf numFmtId="0" fontId="71" fillId="5" borderId="21" xfId="8" applyFont="1" applyFill="1" applyBorder="1" applyAlignment="1">
      <alignment horizontal="center" vertical="center" wrapText="1"/>
    </xf>
    <xf numFmtId="4" fontId="14" fillId="2" borderId="1" xfId="0" applyNumberFormat="1" applyFont="1" applyFill="1" applyBorder="1" applyAlignment="1">
      <alignment vertical="center"/>
    </xf>
    <xf numFmtId="4" fontId="14" fillId="2" borderId="1" xfId="0" applyNumberFormat="1" applyFont="1" applyFill="1" applyBorder="1" applyAlignment="1">
      <alignment horizontal="right" vertical="center"/>
    </xf>
    <xf numFmtId="4" fontId="14" fillId="5" borderId="28" xfId="0" applyNumberFormat="1" applyFont="1" applyFill="1" applyBorder="1" applyAlignment="1">
      <alignment horizontal="right" vertical="center"/>
    </xf>
    <xf numFmtId="4" fontId="35" fillId="0" borderId="28" xfId="0" applyNumberFormat="1" applyFont="1" applyFill="1" applyBorder="1" applyAlignment="1">
      <alignment horizontal="right" vertical="center"/>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4" fillId="2" borderId="1" xfId="0" applyFont="1" applyFill="1" applyBorder="1" applyAlignment="1">
      <alignment horizontal="left" vertical="center" wrapText="1"/>
    </xf>
    <xf numFmtId="0" fontId="35" fillId="0" borderId="28" xfId="0" applyFont="1" applyBorder="1" applyAlignment="1">
      <alignment vertical="center" wrapText="1"/>
    </xf>
    <xf numFmtId="0" fontId="35" fillId="0" borderId="28" xfId="0" applyFont="1" applyFill="1" applyBorder="1" applyAlignment="1">
      <alignment vertical="center" wrapText="1"/>
    </xf>
    <xf numFmtId="4" fontId="14" fillId="0" borderId="1" xfId="0" applyNumberFormat="1" applyFont="1" applyBorder="1" applyAlignment="1">
      <alignment horizontal="right" vertical="center"/>
    </xf>
    <xf numFmtId="0" fontId="14" fillId="0" borderId="1" xfId="0" applyFont="1" applyFill="1" applyBorder="1" applyAlignment="1">
      <alignment horizontal="left" vertical="center" wrapText="1"/>
    </xf>
    <xf numFmtId="4" fontId="14" fillId="0" borderId="1" xfId="0" applyNumberFormat="1" applyFont="1" applyFill="1" applyBorder="1" applyAlignment="1">
      <alignment vertical="center"/>
    </xf>
    <xf numFmtId="164" fontId="14" fillId="0" borderId="1" xfId="0" applyNumberFormat="1" applyFont="1" applyFill="1" applyBorder="1" applyAlignment="1">
      <alignment vertical="center" wrapText="1"/>
    </xf>
    <xf numFmtId="0" fontId="14" fillId="0" borderId="0" xfId="8" applyFont="1"/>
    <xf numFmtId="4" fontId="14" fillId="0" borderId="1" xfId="0" applyNumberFormat="1" applyFont="1" applyFill="1" applyBorder="1" applyAlignment="1">
      <alignment horizontal="right" vertical="center"/>
    </xf>
    <xf numFmtId="0" fontId="14" fillId="0" borderId="2" xfId="0" applyFont="1" applyFill="1" applyBorder="1" applyAlignment="1">
      <alignment horizontal="left" vertical="center" wrapText="1"/>
    </xf>
    <xf numFmtId="0" fontId="14" fillId="0" borderId="3" xfId="0" applyFont="1" applyFill="1" applyBorder="1" applyAlignment="1">
      <alignment vertical="center" wrapText="1"/>
    </xf>
    <xf numFmtId="4" fontId="14" fillId="0" borderId="3" xfId="0" applyNumberFormat="1" applyFont="1" applyFill="1"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right" vertical="center" wrapText="1"/>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164" fontId="35" fillId="5" borderId="3" xfId="0" applyNumberFormat="1" applyFont="1" applyFill="1" applyBorder="1" applyAlignment="1">
      <alignment horizontal="center" vertical="center" wrapText="1"/>
    </xf>
    <xf numFmtId="164" fontId="14" fillId="0" borderId="63" xfId="0" applyNumberFormat="1" applyFont="1" applyFill="1" applyBorder="1" applyAlignment="1">
      <alignment horizontal="center" vertical="center" wrapText="1"/>
    </xf>
    <xf numFmtId="164" fontId="35"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164" fontId="14" fillId="0" borderId="1" xfId="0" applyNumberFormat="1" applyFont="1" applyFill="1" applyBorder="1" applyAlignment="1">
      <alignment horizontal="right" vertical="center" wrapText="1"/>
    </xf>
    <xf numFmtId="0" fontId="0" fillId="0" borderId="21" xfId="0" applyBorder="1" applyAlignment="1">
      <alignment vertical="center" wrapText="1"/>
    </xf>
    <xf numFmtId="4" fontId="35" fillId="0" borderId="21" xfId="0" applyNumberFormat="1" applyFont="1" applyFill="1" applyBorder="1" applyAlignment="1">
      <alignment horizontal="right" vertical="center" wrapText="1"/>
    </xf>
    <xf numFmtId="4" fontId="14" fillId="0" borderId="3" xfId="0" applyNumberFormat="1" applyFont="1" applyBorder="1" applyAlignment="1">
      <alignment horizontal="right" vertical="center"/>
    </xf>
    <xf numFmtId="4" fontId="35" fillId="0" borderId="3" xfId="0" applyNumberFormat="1" applyFont="1" applyBorder="1" applyAlignment="1">
      <alignment horizontal="right" vertical="center"/>
    </xf>
    <xf numFmtId="164" fontId="35" fillId="5" borderId="3" xfId="0" applyNumberFormat="1" applyFont="1" applyFill="1" applyBorder="1" applyAlignment="1">
      <alignment vertical="center" wrapText="1"/>
    </xf>
    <xf numFmtId="0" fontId="35" fillId="0" borderId="63" xfId="0" applyFont="1" applyBorder="1" applyAlignment="1">
      <alignment vertical="center" wrapText="1"/>
    </xf>
    <xf numFmtId="4" fontId="0" fillId="0" borderId="63" xfId="0" applyNumberFormat="1" applyBorder="1" applyAlignment="1">
      <alignment horizontal="right" vertical="center" wrapText="1"/>
    </xf>
    <xf numFmtId="164" fontId="14" fillId="0" borderId="63" xfId="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164" fontId="35" fillId="5" borderId="21" xfId="0" applyNumberFormat="1" applyFont="1" applyFill="1" applyBorder="1" applyAlignment="1">
      <alignment vertical="center" wrapText="1"/>
    </xf>
    <xf numFmtId="4" fontId="14" fillId="0" borderId="21" xfId="0" applyNumberFormat="1" applyFont="1" applyBorder="1" applyAlignment="1">
      <alignment horizontal="right" vertical="center"/>
    </xf>
    <xf numFmtId="4" fontId="35" fillId="0" borderId="21" xfId="0" applyNumberFormat="1" applyFont="1" applyBorder="1" applyAlignment="1">
      <alignment horizontal="right" vertical="center"/>
    </xf>
    <xf numFmtId="0" fontId="0" fillId="0" borderId="24" xfId="0" applyBorder="1" applyAlignment="1">
      <alignment horizontal="left" vertical="center" wrapText="1"/>
    </xf>
    <xf numFmtId="4" fontId="0" fillId="0" borderId="63" xfId="0" applyNumberFormat="1" applyFill="1" applyBorder="1" applyAlignment="1">
      <alignment horizontal="right" vertical="center" wrapText="1"/>
    </xf>
    <xf numFmtId="0" fontId="0" fillId="0" borderId="1" xfId="0" applyFill="1" applyBorder="1" applyAlignment="1">
      <alignment vertical="center" wrapText="1"/>
    </xf>
    <xf numFmtId="164" fontId="35"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14" fillId="2" borderId="2" xfId="0" applyFont="1" applyFill="1" applyBorder="1" applyAlignment="1">
      <alignment horizontal="left" vertical="center" wrapText="1"/>
    </xf>
    <xf numFmtId="4" fontId="35" fillId="0" borderId="28" xfId="0" applyNumberFormat="1" applyFont="1" applyBorder="1" applyAlignment="1">
      <alignment horizontal="right" vertical="center"/>
    </xf>
    <xf numFmtId="4" fontId="0" fillId="0" borderId="1" xfId="0" applyNumberFormat="1" applyFill="1" applyBorder="1" applyAlignment="1">
      <alignment horizontal="right" vertical="center" wrapText="1"/>
    </xf>
    <xf numFmtId="0" fontId="0" fillId="0" borderId="3" xfId="0" applyBorder="1" applyAlignment="1">
      <alignment vertical="center" wrapText="1"/>
    </xf>
    <xf numFmtId="4" fontId="0" fillId="0" borderId="3" xfId="0" applyNumberFormat="1" applyBorder="1" applyAlignment="1">
      <alignment horizontal="right" vertical="center" wrapText="1"/>
    </xf>
    <xf numFmtId="164" fontId="29" fillId="5" borderId="1" xfId="0" applyNumberFormat="1" applyFont="1" applyFill="1" applyBorder="1" applyAlignment="1">
      <alignment vertical="center" wrapText="1"/>
    </xf>
    <xf numFmtId="0" fontId="14" fillId="0" borderId="0" xfId="8" applyAlignment="1">
      <alignment horizontal="center"/>
    </xf>
    <xf numFmtId="0" fontId="14" fillId="0" borderId="0" xfId="8" applyAlignment="1">
      <alignment horizontal="center" vertical="center"/>
    </xf>
    <xf numFmtId="0" fontId="72" fillId="0" borderId="0" xfId="0" applyFont="1"/>
    <xf numFmtId="0" fontId="0" fillId="0" borderId="1" xfId="0" applyBorder="1" applyAlignment="1">
      <alignment horizontal="left" vertical="center" wrapText="1"/>
    </xf>
    <xf numFmtId="0" fontId="51" fillId="4" borderId="1" xfId="8" applyFont="1" applyFill="1" applyBorder="1" applyAlignment="1">
      <alignment horizontal="center" vertical="center" wrapText="1"/>
    </xf>
    <xf numFmtId="0" fontId="51" fillId="4" borderId="2" xfId="8" applyFont="1" applyFill="1" applyBorder="1" applyAlignment="1">
      <alignment horizontal="center" vertical="center" wrapText="1"/>
    </xf>
    <xf numFmtId="0" fontId="51" fillId="4" borderId="14" xfId="8" applyFont="1" applyFill="1" applyBorder="1" applyAlignment="1">
      <alignment horizontal="center" vertical="center" wrapText="1"/>
    </xf>
    <xf numFmtId="0" fontId="71" fillId="4" borderId="5" xfId="8" applyFont="1" applyFill="1" applyBorder="1" applyAlignment="1">
      <alignment horizontal="center" vertical="center" wrapText="1"/>
    </xf>
    <xf numFmtId="0" fontId="71" fillId="4" borderId="4" xfId="8" applyFont="1" applyFill="1" applyBorder="1" applyAlignment="1">
      <alignment horizontal="center" vertical="center" wrapText="1"/>
    </xf>
    <xf numFmtId="0" fontId="71" fillId="4" borderId="21" xfId="8" applyFont="1" applyFill="1" applyBorder="1" applyAlignment="1">
      <alignment horizontal="center" vertical="center" wrapText="1"/>
    </xf>
    <xf numFmtId="0" fontId="71" fillId="4" borderId="11" xfId="8" applyFont="1" applyFill="1" applyBorder="1" applyAlignment="1">
      <alignment horizontal="center" vertical="center" wrapText="1"/>
    </xf>
    <xf numFmtId="0" fontId="29" fillId="4" borderId="1" xfId="0" applyFont="1" applyFill="1" applyBorder="1" applyAlignment="1">
      <alignment horizontal="center" vertical="center"/>
    </xf>
    <xf numFmtId="0" fontId="29" fillId="4" borderId="1" xfId="8" applyFont="1" applyFill="1" applyBorder="1" applyAlignment="1">
      <alignment horizontal="center" vertical="center"/>
    </xf>
    <xf numFmtId="0" fontId="29" fillId="4" borderId="3" xfId="0" applyFont="1" applyFill="1" applyBorder="1" applyAlignment="1">
      <alignment horizontal="center" vertical="center"/>
    </xf>
    <xf numFmtId="0" fontId="29" fillId="4" borderId="1" xfId="8" applyFont="1" applyFill="1" applyBorder="1" applyAlignment="1">
      <alignment vertical="center" wrapText="1"/>
    </xf>
    <xf numFmtId="164" fontId="29" fillId="4" borderId="1" xfId="0" applyNumberFormat="1" applyFont="1" applyFill="1" applyBorder="1" applyAlignment="1">
      <alignment vertical="center" wrapText="1"/>
    </xf>
    <xf numFmtId="164" fontId="29" fillId="4" borderId="1" xfId="0" applyNumberFormat="1" applyFont="1" applyFill="1" applyBorder="1" applyAlignment="1">
      <alignment horizontal="left" vertical="center" wrapText="1"/>
    </xf>
    <xf numFmtId="10" fontId="14" fillId="4" borderId="1" xfId="0" applyNumberFormat="1" applyFont="1" applyFill="1" applyBorder="1" applyAlignment="1">
      <alignment horizontal="center" vertical="center" wrapText="1"/>
    </xf>
    <xf numFmtId="164" fontId="29" fillId="4" borderId="1" xfId="0" applyNumberFormat="1" applyFont="1" applyFill="1" applyBorder="1" applyAlignment="1">
      <alignment horizontal="center" vertical="center" wrapText="1"/>
    </xf>
    <xf numFmtId="164" fontId="14" fillId="4" borderId="1" xfId="0" applyNumberFormat="1" applyFont="1" applyFill="1" applyBorder="1" applyAlignment="1">
      <alignment vertical="center" wrapText="1"/>
    </xf>
    <xf numFmtId="164" fontId="15" fillId="0" borderId="7"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4" fontId="0" fillId="0" borderId="1" xfId="0" applyNumberFormat="1" applyBorder="1" applyAlignment="1">
      <alignment horizontal="right" vertical="center"/>
    </xf>
    <xf numFmtId="0" fontId="35" fillId="2" borderId="15" xfId="0" applyFont="1" applyFill="1" applyBorder="1" applyAlignment="1">
      <alignment vertical="center" wrapText="1"/>
    </xf>
    <xf numFmtId="0" fontId="35" fillId="2" borderId="1" xfId="0" applyFont="1" applyFill="1" applyBorder="1" applyAlignment="1">
      <alignment vertical="center" wrapText="1"/>
    </xf>
    <xf numFmtId="0" fontId="0" fillId="2" borderId="1" xfId="0" applyFill="1" applyBorder="1" applyAlignment="1">
      <alignment horizontal="left" vertical="center" wrapText="1"/>
    </xf>
    <xf numFmtId="0" fontId="0" fillId="2" borderId="5" xfId="0" applyFill="1" applyBorder="1" applyAlignment="1">
      <alignment horizontal="left" vertical="center" wrapText="1"/>
    </xf>
    <xf numFmtId="14" fontId="35" fillId="0" borderId="28" xfId="0" applyNumberFormat="1" applyFont="1" applyFill="1" applyBorder="1" applyAlignment="1">
      <alignment vertical="center" wrapText="1"/>
    </xf>
    <xf numFmtId="0" fontId="74" fillId="0" borderId="0" xfId="0" applyFont="1"/>
    <xf numFmtId="4" fontId="74" fillId="0" borderId="0" xfId="0" applyNumberFormat="1" applyFont="1"/>
    <xf numFmtId="0" fontId="74" fillId="0" borderId="0" xfId="0" applyFont="1" applyAlignment="1">
      <alignment horizontal="right"/>
    </xf>
    <xf numFmtId="4" fontId="74" fillId="0" borderId="0" xfId="0" applyNumberFormat="1" applyFont="1" applyBorder="1"/>
    <xf numFmtId="0" fontId="73" fillId="0" borderId="0" xfId="0" applyFont="1" applyFill="1" applyAlignment="1">
      <alignment horizontal="right"/>
    </xf>
    <xf numFmtId="0" fontId="73" fillId="0" borderId="0" xfId="0" applyFont="1" applyFill="1"/>
    <xf numFmtId="0" fontId="71" fillId="4" borderId="1" xfId="8" applyFont="1" applyFill="1" applyBorder="1" applyAlignment="1">
      <alignment horizontal="center" vertical="center" wrapText="1"/>
    </xf>
    <xf numFmtId="0" fontId="13" fillId="0" borderId="11" xfId="0" applyFont="1" applyFill="1" applyBorder="1" applyAlignment="1">
      <alignment vertical="center" wrapText="1"/>
    </xf>
    <xf numFmtId="4" fontId="13" fillId="0" borderId="1" xfId="0" applyNumberFormat="1" applyFont="1" applyFill="1" applyBorder="1" applyAlignment="1">
      <alignment horizontal="center" vertical="center"/>
    </xf>
    <xf numFmtId="0" fontId="13" fillId="0" borderId="11" xfId="5" applyFont="1" applyFill="1" applyBorder="1" applyAlignment="1">
      <alignment horizontal="center" vertical="center" wrapText="1"/>
    </xf>
    <xf numFmtId="0" fontId="13" fillId="0" borderId="5" xfId="5" applyFont="1" applyFill="1" applyBorder="1" applyAlignment="1">
      <alignment horizontal="center" vertical="center" wrapText="1"/>
    </xf>
    <xf numFmtId="4" fontId="13" fillId="0" borderId="3" xfId="0" applyNumberFormat="1" applyFont="1" applyBorder="1" applyAlignment="1">
      <alignment horizontal="center" vertical="center"/>
    </xf>
    <xf numFmtId="164" fontId="13" fillId="0" borderId="1" xfId="0" applyNumberFormat="1" applyFont="1" applyFill="1" applyBorder="1" applyAlignment="1">
      <alignment horizontal="center" vertical="center" wrapText="1"/>
    </xf>
    <xf numFmtId="0" fontId="13" fillId="0" borderId="21" xfId="0" applyFont="1" applyBorder="1" applyAlignment="1">
      <alignment horizontal="left" vertical="center" wrapText="1"/>
    </xf>
    <xf numFmtId="0" fontId="0" fillId="0" borderId="1" xfId="0" applyFill="1" applyBorder="1" applyAlignment="1">
      <alignment vertical="center" wrapText="1"/>
    </xf>
    <xf numFmtId="4" fontId="0" fillId="0" borderId="1" xfId="0" applyNumberFormat="1" applyBorder="1" applyAlignment="1">
      <alignment horizontal="righ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4" fontId="35" fillId="0" borderId="3"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4" fillId="0" borderId="1" xfId="0" applyFont="1" applyBorder="1" applyAlignment="1">
      <alignment horizontal="left" vertical="center" wrapText="1"/>
    </xf>
    <xf numFmtId="0" fontId="0" fillId="0" borderId="1" xfId="0" applyFill="1" applyBorder="1" applyAlignment="1">
      <alignment vertical="center" wrapText="1"/>
    </xf>
    <xf numFmtId="0" fontId="12" fillId="0" borderId="1" xfId="0" applyFont="1" applyFill="1" applyBorder="1" applyAlignment="1">
      <alignment horizontal="left" vertical="center" wrapText="1"/>
    </xf>
    <xf numFmtId="0" fontId="12" fillId="0" borderId="1" xfId="5" applyFont="1" applyBorder="1" applyAlignment="1">
      <alignment vertical="center" wrapText="1"/>
    </xf>
    <xf numFmtId="4" fontId="33" fillId="0" borderId="5" xfId="0" applyNumberFormat="1" applyFont="1" applyFill="1" applyBorder="1" applyAlignment="1">
      <alignment vertical="center" wrapText="1"/>
    </xf>
    <xf numFmtId="0" fontId="12" fillId="0" borderId="4" xfId="0" applyFont="1" applyFill="1" applyBorder="1" applyAlignment="1">
      <alignment horizontal="left" vertical="center" wrapText="1"/>
    </xf>
    <xf numFmtId="164" fontId="14" fillId="0" borderId="0" xfId="8" applyNumberFormat="1" applyAlignment="1">
      <alignment horizontal="center"/>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8"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5"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Fill="1" applyBorder="1" applyAlignment="1">
      <alignment vertical="center" wrapText="1"/>
    </xf>
    <xf numFmtId="0" fontId="11" fillId="2" borderId="2" xfId="0" applyFont="1" applyFill="1" applyBorder="1" applyAlignment="1">
      <alignment horizontal="left" vertical="center" wrapText="1"/>
    </xf>
    <xf numFmtId="4" fontId="11" fillId="0" borderId="3" xfId="0" applyNumberFormat="1" applyFont="1" applyBorder="1" applyAlignment="1">
      <alignment horizontal="center" vertical="center"/>
    </xf>
    <xf numFmtId="0" fontId="0" fillId="0" borderId="1" xfId="0" applyFill="1" applyBorder="1" applyAlignment="1">
      <alignment horizontal="left" vertical="center" wrapText="1"/>
    </xf>
    <xf numFmtId="4" fontId="0" fillId="0" borderId="1" xfId="0" applyNumberFormat="1" applyFill="1" applyBorder="1" applyAlignment="1">
      <alignment horizontal="right" vertical="center"/>
    </xf>
    <xf numFmtId="4" fontId="0" fillId="0" borderId="1" xfId="0" applyNumberFormat="1" applyBorder="1" applyAlignment="1">
      <alignment horizontal="right" vertical="center" wrapText="1"/>
    </xf>
    <xf numFmtId="0" fontId="14" fillId="2" borderId="21" xfId="0" applyFont="1" applyFill="1" applyBorder="1" applyAlignment="1">
      <alignment horizontal="left" vertical="center" wrapText="1"/>
    </xf>
    <xf numFmtId="0" fontId="14" fillId="0" borderId="1" xfId="0" applyFont="1" applyFill="1" applyBorder="1" applyAlignment="1">
      <alignment vertical="center" wrapText="1"/>
    </xf>
    <xf numFmtId="0" fontId="0" fillId="0" borderId="1" xfId="0" applyFill="1" applyBorder="1" applyAlignment="1">
      <alignment vertical="center" wrapText="1"/>
    </xf>
    <xf numFmtId="3" fontId="35" fillId="0" borderId="28" xfId="0" applyNumberFormat="1" applyFont="1" applyFill="1" applyBorder="1" applyAlignment="1">
      <alignment vertical="center" wrapText="1"/>
    </xf>
    <xf numFmtId="4" fontId="33" fillId="0" borderId="1" xfId="0" applyNumberFormat="1" applyFont="1" applyFill="1" applyBorder="1" applyAlignment="1">
      <alignment vertical="center" wrapText="1"/>
    </xf>
    <xf numFmtId="0" fontId="10" fillId="2" borderId="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vertical="center" wrapText="1"/>
    </xf>
    <xf numFmtId="4" fontId="33" fillId="0" borderId="1" xfId="0" applyNumberFormat="1" applyFont="1" applyFill="1" applyBorder="1" applyAlignment="1">
      <alignment horizontal="right" vertical="center"/>
    </xf>
    <xf numFmtId="4" fontId="33"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4" fontId="0" fillId="0" borderId="1" xfId="0" applyNumberFormat="1" applyFill="1" applyBorder="1" applyAlignment="1">
      <alignment horizontal="center" vertical="center" wrapText="1"/>
    </xf>
    <xf numFmtId="0" fontId="10" fillId="0" borderId="1" xfId="0" applyFont="1" applyFill="1" applyBorder="1" applyAlignment="1">
      <alignment horizontal="center" vertical="center" wrapText="1"/>
    </xf>
    <xf numFmtId="4" fontId="13" fillId="0" borderId="3" xfId="0" applyNumberFormat="1" applyFont="1" applyFill="1" applyBorder="1" applyAlignment="1">
      <alignment horizontal="center" vertical="center"/>
    </xf>
    <xf numFmtId="4" fontId="35" fillId="0" borderId="3" xfId="0" applyNumberFormat="1" applyFont="1" applyFill="1" applyBorder="1" applyAlignment="1">
      <alignment horizontal="center" vertical="center"/>
    </xf>
    <xf numFmtId="4" fontId="0" fillId="0" borderId="63" xfId="0" applyNumberFormat="1" applyFill="1" applyBorder="1" applyAlignment="1">
      <alignment horizontal="center" vertical="center" wrapText="1"/>
    </xf>
    <xf numFmtId="0" fontId="75" fillId="0" borderId="0" xfId="5" applyFont="1"/>
    <xf numFmtId="0" fontId="76" fillId="0" borderId="0" xfId="8" applyFont="1"/>
    <xf numFmtId="164" fontId="29" fillId="3" borderId="9" xfId="0" applyNumberFormat="1" applyFont="1" applyFill="1" applyBorder="1" applyAlignment="1">
      <alignment vertical="center" wrapText="1"/>
    </xf>
    <xf numFmtId="164" fontId="29" fillId="5" borderId="10" xfId="0" applyNumberFormat="1" applyFont="1" applyFill="1" applyBorder="1" applyAlignment="1">
      <alignment vertical="center" wrapText="1"/>
    </xf>
    <xf numFmtId="4" fontId="13" fillId="0" borderId="7" xfId="0" applyNumberFormat="1" applyFont="1" applyFill="1" applyBorder="1" applyAlignment="1">
      <alignment horizontal="center" vertical="center"/>
    </xf>
    <xf numFmtId="164" fontId="35" fillId="5" borderId="7" xfId="0" applyNumberFormat="1" applyFont="1" applyFill="1" applyBorder="1" applyAlignment="1">
      <alignment horizontal="center" vertical="center" wrapText="1"/>
    </xf>
    <xf numFmtId="164" fontId="9" fillId="0" borderId="1" xfId="0" applyNumberFormat="1" applyFont="1" applyFill="1" applyBorder="1" applyAlignment="1">
      <alignment vertical="center" wrapText="1"/>
    </xf>
    <xf numFmtId="0" fontId="9" fillId="0" borderId="1" xfId="0" applyFont="1" applyFill="1" applyBorder="1" applyAlignment="1">
      <alignment vertical="top" wrapText="1"/>
    </xf>
    <xf numFmtId="0" fontId="9" fillId="0" borderId="1" xfId="0" applyFont="1" applyBorder="1" applyAlignment="1">
      <alignment vertical="center" wrapText="1"/>
    </xf>
    <xf numFmtId="0" fontId="8" fillId="0" borderId="1" xfId="8" applyFont="1" applyBorder="1" applyAlignment="1">
      <alignment vertical="center" wrapText="1"/>
    </xf>
    <xf numFmtId="0" fontId="8"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8" fillId="0" borderId="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164" fontId="8" fillId="0" borderId="28" xfId="0" applyNumberFormat="1" applyFont="1" applyFill="1" applyBorder="1" applyAlignment="1">
      <alignment vertical="center" wrapText="1"/>
    </xf>
    <xf numFmtId="4" fontId="29" fillId="3" borderId="25" xfId="0" applyNumberFormat="1" applyFont="1" applyFill="1" applyBorder="1" applyAlignment="1">
      <alignment horizontal="center" vertical="center" wrapText="1"/>
    </xf>
    <xf numFmtId="4" fontId="18" fillId="3" borderId="26" xfId="0" applyNumberFormat="1" applyFont="1" applyFill="1" applyBorder="1" applyAlignment="1">
      <alignment horizontal="center"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0" fontId="25" fillId="0" borderId="1" xfId="0" applyFont="1" applyFill="1" applyBorder="1" applyAlignment="1">
      <alignment horizontal="left" vertical="center" wrapText="1"/>
    </xf>
    <xf numFmtId="4" fontId="35" fillId="0" borderId="3" xfId="0" applyNumberFormat="1" applyFont="1" applyFill="1" applyBorder="1" applyAlignment="1">
      <alignment vertical="center"/>
    </xf>
    <xf numFmtId="4" fontId="35" fillId="0" borderId="53" xfId="0" applyNumberFormat="1" applyFont="1" applyFill="1" applyBorder="1" applyAlignment="1">
      <alignment horizontal="right" vertical="center" wrapText="1"/>
    </xf>
    <xf numFmtId="0" fontId="29" fillId="4" borderId="1" xfId="0" applyFont="1" applyFill="1" applyBorder="1" applyAlignment="1">
      <alignment vertical="center"/>
    </xf>
    <xf numFmtId="4" fontId="0" fillId="0" borderId="1" xfId="0" applyNumberFormat="1" applyBorder="1" applyAlignment="1">
      <alignment vertical="center" wrapText="1"/>
    </xf>
    <xf numFmtId="4" fontId="0" fillId="0" borderId="3" xfId="0" applyNumberFormat="1" applyBorder="1" applyAlignment="1">
      <alignment vertical="center" wrapText="1"/>
    </xf>
    <xf numFmtId="10" fontId="40" fillId="4" borderId="1" xfId="0" applyNumberFormat="1" applyFont="1" applyFill="1" applyBorder="1" applyAlignment="1">
      <alignment horizontal="center" vertical="center"/>
    </xf>
    <xf numFmtId="10" fontId="35" fillId="0" borderId="11" xfId="0" applyNumberFormat="1" applyFont="1" applyFill="1" applyBorder="1" applyAlignment="1">
      <alignment horizontal="center" vertical="center"/>
    </xf>
    <xf numFmtId="10" fontId="35" fillId="0" borderId="6" xfId="0" applyNumberFormat="1" applyFont="1" applyFill="1" applyBorder="1" applyAlignment="1">
      <alignment horizontal="center" vertical="center"/>
    </xf>
    <xf numFmtId="10" fontId="35" fillId="0" borderId="3" xfId="0" applyNumberFormat="1" applyFont="1" applyFill="1" applyBorder="1" applyAlignment="1">
      <alignment horizontal="center" vertical="center"/>
    </xf>
    <xf numFmtId="10" fontId="35" fillId="0" borderId="2" xfId="0" applyNumberFormat="1" applyFont="1" applyFill="1" applyBorder="1" applyAlignment="1">
      <alignment horizontal="center" vertical="center"/>
    </xf>
    <xf numFmtId="0" fontId="41" fillId="4" borderId="53" xfId="0" applyFont="1" applyFill="1" applyBorder="1" applyAlignment="1">
      <alignment vertical="center" wrapText="1"/>
    </xf>
    <xf numFmtId="0" fontId="43" fillId="4" borderId="63" xfId="0" applyFont="1" applyFill="1" applyBorder="1" applyAlignment="1">
      <alignment vertical="center" wrapText="1"/>
    </xf>
    <xf numFmtId="0" fontId="43" fillId="4" borderId="45" xfId="0" applyFont="1" applyFill="1" applyBorder="1" applyAlignment="1">
      <alignment vertical="center" wrapText="1"/>
    </xf>
    <xf numFmtId="0" fontId="52" fillId="4" borderId="7" xfId="0" applyFont="1" applyFill="1" applyBorder="1" applyAlignment="1">
      <alignment horizontal="center" vertical="center" wrapText="1"/>
    </xf>
    <xf numFmtId="0" fontId="52" fillId="4" borderId="7" xfId="0" applyFont="1" applyFill="1" applyBorder="1" applyAlignment="1">
      <alignment horizontal="left" vertical="center" wrapText="1"/>
    </xf>
    <xf numFmtId="0" fontId="52" fillId="4" borderId="8" xfId="0" applyFont="1" applyFill="1" applyBorder="1" applyAlignment="1">
      <alignment horizontal="center" vertical="center" wrapText="1"/>
    </xf>
    <xf numFmtId="0" fontId="52" fillId="4" borderId="32" xfId="0" applyFont="1" applyFill="1" applyBorder="1" applyAlignment="1">
      <alignment horizontal="center" vertical="center" wrapText="1"/>
    </xf>
    <xf numFmtId="0" fontId="52" fillId="4" borderId="30"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52" fillId="4" borderId="33"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7" fillId="0" borderId="31" xfId="0" applyNumberFormat="1" applyFont="1" applyFill="1" applyBorder="1" applyAlignment="1">
      <alignment horizontal="right" vertical="center"/>
    </xf>
    <xf numFmtId="4" fontId="39" fillId="0" borderId="28" xfId="0" applyNumberFormat="1" applyFont="1" applyFill="1" applyBorder="1" applyAlignment="1">
      <alignment horizontal="right" vertical="center"/>
    </xf>
    <xf numFmtId="4" fontId="7" fillId="0" borderId="2" xfId="0" applyNumberFormat="1" applyFont="1" applyFill="1" applyBorder="1" applyAlignment="1">
      <alignment horizontal="right" vertical="center"/>
    </xf>
    <xf numFmtId="10" fontId="7" fillId="0" borderId="43" xfId="0" applyNumberFormat="1" applyFont="1" applyFill="1" applyBorder="1" applyAlignment="1">
      <alignment horizontal="center" vertical="center"/>
    </xf>
    <xf numFmtId="10" fontId="0" fillId="0" borderId="1" xfId="0" applyNumberFormat="1" applyBorder="1" applyAlignment="1">
      <alignment vertical="center"/>
    </xf>
    <xf numFmtId="4" fontId="0" fillId="0" borderId="1" xfId="0" applyNumberFormat="1" applyBorder="1" applyAlignment="1">
      <alignment vertical="center"/>
    </xf>
    <xf numFmtId="0" fontId="0" fillId="0" borderId="3" xfId="0" applyFill="1" applyBorder="1" applyAlignment="1">
      <alignment horizontal="center" vertical="center" wrapText="1"/>
    </xf>
    <xf numFmtId="0" fontId="7" fillId="0" borderId="27" xfId="0" applyFont="1" applyFill="1" applyBorder="1" applyAlignment="1">
      <alignment horizontal="left" vertical="center" wrapText="1"/>
    </xf>
    <xf numFmtId="4" fontId="59" fillId="0" borderId="28" xfId="0" applyNumberFormat="1" applyFont="1" applyFill="1" applyBorder="1" applyAlignment="1">
      <alignment horizontal="right" vertical="center" wrapText="1"/>
    </xf>
    <xf numFmtId="10" fontId="0" fillId="0" borderId="31" xfId="0" applyNumberFormat="1" applyFill="1" applyBorder="1" applyAlignment="1">
      <alignment horizontal="center" vertical="center" wrapText="1"/>
    </xf>
    <xf numFmtId="0" fontId="0" fillId="0" borderId="63" xfId="0" applyFill="1" applyBorder="1" applyAlignment="1">
      <alignment horizontal="left" vertical="center" wrapText="1"/>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 fontId="7" fillId="0" borderId="31" xfId="0" applyNumberFormat="1" applyFont="1" applyFill="1" applyBorder="1" applyAlignment="1">
      <alignment vertical="center"/>
    </xf>
    <xf numFmtId="4" fontId="7" fillId="0" borderId="27" xfId="0" applyNumberFormat="1" applyFont="1" applyFill="1" applyBorder="1" applyAlignment="1">
      <alignment vertical="center"/>
    </xf>
    <xf numFmtId="10" fontId="7" fillId="0" borderId="31" xfId="0" applyNumberFormat="1" applyFont="1" applyFill="1" applyBorder="1" applyAlignment="1">
      <alignment horizontal="center" vertical="center"/>
    </xf>
    <xf numFmtId="4" fontId="7" fillId="0" borderId="43" xfId="0" applyNumberFormat="1" applyFont="1" applyBorder="1" applyAlignment="1">
      <alignment horizontal="right" vertical="center"/>
    </xf>
    <xf numFmtId="4" fontId="7" fillId="2" borderId="43" xfId="0" applyNumberFormat="1" applyFont="1" applyFill="1" applyBorder="1" applyAlignment="1">
      <alignment horizontal="right" vertical="center"/>
    </xf>
    <xf numFmtId="4" fontId="39" fillId="0" borderId="11" xfId="0" applyNumberFormat="1" applyFont="1" applyBorder="1" applyAlignment="1">
      <alignment horizontal="right" vertical="center"/>
    </xf>
    <xf numFmtId="4" fontId="7" fillId="0" borderId="4" xfId="0" applyNumberFormat="1" applyFont="1" applyBorder="1" applyAlignment="1">
      <alignment horizontal="right" vertical="center"/>
    </xf>
    <xf numFmtId="10" fontId="0" fillId="0" borderId="43" xfId="0" applyNumberFormat="1" applyBorder="1" applyAlignment="1">
      <alignment horizontal="center"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4" fontId="7" fillId="2" borderId="31" xfId="0" applyNumberFormat="1" applyFont="1" applyFill="1" applyBorder="1" applyAlignment="1">
      <alignment horizontal="right" vertical="center"/>
    </xf>
    <xf numFmtId="4" fontId="39" fillId="2" borderId="28" xfId="0" applyNumberFormat="1" applyFont="1" applyFill="1" applyBorder="1" applyAlignment="1">
      <alignment horizontal="right" vertical="center"/>
    </xf>
    <xf numFmtId="4" fontId="7" fillId="0" borderId="2" xfId="0" applyNumberFormat="1" applyFont="1" applyBorder="1" applyAlignment="1">
      <alignment horizontal="right" vertical="center"/>
    </xf>
    <xf numFmtId="10" fontId="7" fillId="0" borderId="43" xfId="0" applyNumberFormat="1" applyFont="1" applyBorder="1" applyAlignment="1">
      <alignment horizontal="center" vertical="center"/>
    </xf>
    <xf numFmtId="0" fontId="7" fillId="0"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4" fontId="35" fillId="2" borderId="31" xfId="0" applyNumberFormat="1" applyFont="1" applyFill="1" applyBorder="1" applyAlignment="1">
      <alignment horizontal="right" vertical="center"/>
    </xf>
    <xf numFmtId="4" fontId="59" fillId="2" borderId="28" xfId="0" applyNumberFormat="1" applyFont="1" applyFill="1" applyBorder="1" applyAlignment="1">
      <alignment horizontal="right" vertical="center"/>
    </xf>
    <xf numFmtId="0" fontId="35" fillId="0" borderId="63" xfId="0" applyFont="1" applyFill="1" applyBorder="1" applyAlignment="1">
      <alignment vertical="center" wrapText="1"/>
    </xf>
    <xf numFmtId="0" fontId="7" fillId="2" borderId="3" xfId="0" applyFont="1" applyFill="1" applyBorder="1" applyAlignment="1">
      <alignment horizontal="left" vertical="center" wrapText="1"/>
    </xf>
    <xf numFmtId="4" fontId="7" fillId="2" borderId="28" xfId="0" applyNumberFormat="1" applyFont="1" applyFill="1" applyBorder="1" applyAlignment="1">
      <alignment horizontal="right" vertical="center"/>
    </xf>
    <xf numFmtId="0" fontId="7" fillId="8" borderId="3" xfId="0" applyFont="1" applyFill="1" applyBorder="1" applyAlignment="1">
      <alignment vertical="center" wrapText="1"/>
    </xf>
    <xf numFmtId="0" fontId="7" fillId="0" borderId="3" xfId="0" applyFont="1" applyFill="1" applyBorder="1" applyAlignment="1">
      <alignment vertical="center" wrapText="1"/>
    </xf>
    <xf numFmtId="0" fontId="35" fillId="0" borderId="3" xfId="9" applyFont="1" applyFill="1" applyBorder="1" applyAlignment="1">
      <alignment vertical="center" wrapText="1"/>
    </xf>
    <xf numFmtId="4" fontId="39" fillId="0" borderId="2" xfId="0" applyNumberFormat="1" applyFont="1" applyFill="1" applyBorder="1" applyAlignment="1">
      <alignment horizontal="right" vertical="center"/>
    </xf>
    <xf numFmtId="10" fontId="7" fillId="0" borderId="53" xfId="0" applyNumberFormat="1" applyFont="1" applyFill="1" applyBorder="1" applyAlignment="1">
      <alignment horizontal="center" vertical="center"/>
    </xf>
    <xf numFmtId="0" fontId="7" fillId="2" borderId="3" xfId="0" applyFont="1" applyFill="1" applyBorder="1" applyAlignment="1">
      <alignment vertical="center" wrapText="1"/>
    </xf>
    <xf numFmtId="4" fontId="7" fillId="2" borderId="53" xfId="0" applyNumberFormat="1" applyFont="1" applyFill="1" applyBorder="1" applyAlignment="1">
      <alignment horizontal="right" vertical="center"/>
    </xf>
    <xf numFmtId="4" fontId="39" fillId="2" borderId="22" xfId="0" applyNumberFormat="1" applyFont="1" applyFill="1" applyBorder="1" applyAlignment="1">
      <alignment vertical="center"/>
    </xf>
    <xf numFmtId="4" fontId="7" fillId="0" borderId="45" xfId="0" applyNumberFormat="1" applyFont="1" applyBorder="1" applyAlignment="1">
      <alignment horizontal="right" vertical="center"/>
    </xf>
    <xf numFmtId="10" fontId="7" fillId="0" borderId="31" xfId="0" applyNumberFormat="1" applyFont="1" applyBorder="1" applyAlignment="1">
      <alignment horizontal="center" vertical="center"/>
    </xf>
    <xf numFmtId="0" fontId="35" fillId="0" borderId="22" xfId="0" applyFont="1" applyBorder="1" applyAlignment="1">
      <alignment vertical="center" wrapText="1"/>
    </xf>
    <xf numFmtId="4" fontId="35" fillId="2" borderId="28" xfId="0" applyNumberFormat="1" applyFont="1" applyFill="1" applyBorder="1" applyAlignment="1">
      <alignment horizontal="right" vertical="center"/>
    </xf>
    <xf numFmtId="0" fontId="35" fillId="0" borderId="3" xfId="10" applyFont="1" applyBorder="1" applyAlignment="1">
      <alignment vertical="center" wrapText="1"/>
    </xf>
    <xf numFmtId="0" fontId="68" fillId="0" borderId="3" xfId="10" applyFont="1" applyBorder="1" applyAlignment="1">
      <alignment vertical="center" wrapText="1"/>
    </xf>
    <xf numFmtId="0" fontId="7" fillId="2" borderId="21" xfId="0" applyFont="1" applyFill="1" applyBorder="1" applyAlignment="1">
      <alignment horizontal="left" vertical="center" wrapText="1"/>
    </xf>
    <xf numFmtId="0" fontId="7" fillId="2" borderId="27" xfId="0" applyFont="1" applyFill="1" applyBorder="1" applyAlignment="1">
      <alignment horizontal="left" vertical="center" wrapText="1"/>
    </xf>
    <xf numFmtId="4" fontId="39" fillId="2" borderId="28" xfId="0" applyNumberFormat="1" applyFont="1" applyFill="1" applyBorder="1" applyAlignment="1">
      <alignment horizontal="right" vertical="center" wrapText="1"/>
    </xf>
    <xf numFmtId="4" fontId="35" fillId="0" borderId="14" xfId="0" applyNumberFormat="1" applyFont="1" applyFill="1" applyBorder="1" applyAlignment="1">
      <alignment horizontal="right" vertical="center" wrapText="1"/>
    </xf>
    <xf numFmtId="10" fontId="7" fillId="0" borderId="53" xfId="0" applyNumberFormat="1" applyFont="1" applyBorder="1" applyAlignment="1">
      <alignment horizontal="center" vertical="center"/>
    </xf>
    <xf numFmtId="0" fontId="35" fillId="2" borderId="11" xfId="0" applyFont="1" applyFill="1" applyBorder="1" applyAlignment="1">
      <alignment vertical="center" wrapText="1"/>
    </xf>
    <xf numFmtId="4" fontId="7" fillId="2" borderId="2" xfId="0" applyNumberFormat="1" applyFont="1" applyFill="1" applyBorder="1" applyAlignment="1">
      <alignment horizontal="right" vertical="center"/>
    </xf>
    <xf numFmtId="0" fontId="7" fillId="2" borderId="2" xfId="0" applyFont="1" applyFill="1" applyBorder="1" applyAlignment="1">
      <alignment horizontal="left" vertical="center" wrapText="1"/>
    </xf>
    <xf numFmtId="4" fontId="35" fillId="2" borderId="56" xfId="0" applyNumberFormat="1" applyFont="1" applyFill="1" applyBorder="1" applyAlignment="1">
      <alignment horizontal="right" vertical="center"/>
    </xf>
    <xf numFmtId="0" fontId="7" fillId="2" borderId="50" xfId="0" applyFont="1" applyFill="1" applyBorder="1" applyAlignment="1">
      <alignment horizontal="left" vertical="center" wrapText="1"/>
    </xf>
    <xf numFmtId="4" fontId="7" fillId="0" borderId="51" xfId="0" applyNumberFormat="1" applyFont="1" applyFill="1" applyBorder="1" applyAlignment="1">
      <alignment horizontal="right" vertical="center"/>
    </xf>
    <xf numFmtId="4" fontId="39" fillId="2" borderId="0" xfId="0" applyNumberFormat="1" applyFont="1" applyFill="1" applyBorder="1" applyAlignment="1">
      <alignment horizontal="right" vertical="center"/>
    </xf>
    <xf numFmtId="4" fontId="7" fillId="2" borderId="24" xfId="0" applyNumberFormat="1" applyFont="1" applyFill="1" applyBorder="1" applyAlignment="1">
      <alignment horizontal="right" vertical="center"/>
    </xf>
    <xf numFmtId="0" fontId="35" fillId="2" borderId="69" xfId="0" applyFont="1" applyFill="1" applyBorder="1" applyAlignment="1">
      <alignment vertical="center" wrapText="1"/>
    </xf>
    <xf numFmtId="10" fontId="0" fillId="0" borderId="0" xfId="0" applyNumberFormat="1" applyBorder="1" applyAlignment="1">
      <alignment vertical="center"/>
    </xf>
    <xf numFmtId="4" fontId="0" fillId="0" borderId="24" xfId="0" applyNumberFormat="1" applyBorder="1" applyAlignment="1">
      <alignment vertical="center"/>
    </xf>
    <xf numFmtId="0" fontId="35" fillId="0" borderId="0" xfId="0" applyFont="1" applyFill="1" applyBorder="1" applyAlignment="1">
      <alignment vertical="center" wrapText="1"/>
    </xf>
    <xf numFmtId="4" fontId="35" fillId="2" borderId="14" xfId="0" applyNumberFormat="1" applyFont="1" applyFill="1" applyBorder="1" applyAlignment="1">
      <alignment horizontal="right" vertical="center"/>
    </xf>
    <xf numFmtId="4" fontId="7" fillId="0" borderId="27" xfId="0" applyNumberFormat="1" applyFont="1" applyFill="1" applyBorder="1" applyAlignment="1">
      <alignment horizontal="right" vertical="center"/>
    </xf>
    <xf numFmtId="4" fontId="39" fillId="2" borderId="2" xfId="0" applyNumberFormat="1" applyFont="1" applyFill="1" applyBorder="1" applyAlignment="1">
      <alignment horizontal="right" vertical="center"/>
    </xf>
    <xf numFmtId="4" fontId="39" fillId="2" borderId="14" xfId="0" applyNumberFormat="1" applyFont="1" applyFill="1" applyBorder="1" applyAlignment="1">
      <alignment horizontal="right" vertical="center"/>
    </xf>
    <xf numFmtId="4" fontId="7" fillId="0" borderId="43" xfId="0" applyNumberFormat="1" applyFont="1" applyFill="1" applyBorder="1" applyAlignment="1">
      <alignment horizontal="right" vertical="center" wrapText="1"/>
    </xf>
    <xf numFmtId="14" fontId="35" fillId="0" borderId="11" xfId="0" applyNumberFormat="1" applyFont="1" applyFill="1" applyBorder="1" applyAlignment="1">
      <alignment horizontal="left" vertical="center" wrapText="1"/>
    </xf>
    <xf numFmtId="0" fontId="7" fillId="0" borderId="17" xfId="0" applyFont="1" applyBorder="1" applyAlignment="1">
      <alignment horizontal="left" vertical="center" wrapText="1"/>
    </xf>
    <xf numFmtId="4" fontId="0" fillId="0" borderId="1" xfId="0" applyNumberFormat="1" applyBorder="1" applyAlignment="1">
      <alignment horizontal="center" vertical="center"/>
    </xf>
    <xf numFmtId="4" fontId="7" fillId="0" borderId="31" xfId="0" applyNumberFormat="1" applyFont="1" applyFill="1" applyBorder="1" applyAlignment="1">
      <alignment horizontal="right" vertical="center" wrapText="1"/>
    </xf>
    <xf numFmtId="10" fontId="0" fillId="0" borderId="31" xfId="0" applyNumberFormat="1" applyBorder="1" applyAlignment="1">
      <alignment horizontal="center" vertical="center"/>
    </xf>
    <xf numFmtId="0" fontId="0" fillId="2" borderId="3" xfId="0" applyFill="1" applyBorder="1" applyAlignment="1">
      <alignment horizontal="left" vertical="center" wrapText="1"/>
    </xf>
    <xf numFmtId="0" fontId="7" fillId="0" borderId="21" xfId="10" applyFont="1" applyBorder="1" applyAlignment="1">
      <alignment vertical="center" wrapText="1"/>
    </xf>
    <xf numFmtId="164" fontId="7" fillId="2" borderId="3" xfId="0" applyNumberFormat="1" applyFont="1" applyFill="1" applyBorder="1" applyAlignment="1">
      <alignment vertical="center" wrapText="1"/>
    </xf>
    <xf numFmtId="164" fontId="7" fillId="2" borderId="3" xfId="0" applyNumberFormat="1" applyFont="1" applyFill="1" applyBorder="1" applyAlignment="1">
      <alignment horizontal="center" vertical="center" wrapText="1"/>
    </xf>
    <xf numFmtId="4" fontId="7" fillId="0" borderId="53" xfId="0" applyNumberFormat="1" applyFont="1" applyFill="1" applyBorder="1" applyAlignment="1">
      <alignment horizontal="right" vertical="center"/>
    </xf>
    <xf numFmtId="4" fontId="39" fillId="2" borderId="63" xfId="0" applyNumberFormat="1" applyFont="1" applyFill="1" applyBorder="1" applyAlignment="1">
      <alignment horizontal="right" vertical="center"/>
    </xf>
    <xf numFmtId="4" fontId="7" fillId="2" borderId="6" xfId="0" applyNumberFormat="1" applyFont="1" applyFill="1" applyBorder="1" applyAlignment="1">
      <alignment horizontal="right" vertical="center"/>
    </xf>
    <xf numFmtId="10" fontId="0" fillId="0" borderId="53" xfId="0" applyNumberFormat="1" applyBorder="1" applyAlignment="1">
      <alignment horizontal="center" vertical="center"/>
    </xf>
    <xf numFmtId="4" fontId="59" fillId="2" borderId="63" xfId="0" applyNumberFormat="1" applyFont="1" applyFill="1" applyBorder="1" applyAlignment="1">
      <alignment horizontal="right" vertical="center"/>
    </xf>
    <xf numFmtId="4" fontId="29" fillId="4" borderId="70" xfId="0" applyNumberFormat="1" applyFont="1" applyFill="1" applyBorder="1" applyAlignment="1">
      <alignment horizontal="right"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3" xfId="0" applyFont="1" applyFill="1" applyBorder="1" applyAlignment="1">
      <alignment horizontal="center" vertical="center"/>
    </xf>
    <xf numFmtId="4" fontId="29" fillId="4" borderId="74" xfId="0" applyNumberFormat="1" applyFont="1" applyFill="1" applyBorder="1" applyAlignment="1">
      <alignment horizontal="right" vertical="center"/>
    </xf>
    <xf numFmtId="4" fontId="29" fillId="4" borderId="75" xfId="0" applyNumberFormat="1" applyFont="1" applyFill="1" applyBorder="1" applyAlignment="1">
      <alignment horizontal="right" vertical="center"/>
    </xf>
    <xf numFmtId="4" fontId="29" fillId="4" borderId="68" xfId="0" applyNumberFormat="1" applyFont="1" applyFill="1" applyBorder="1" applyAlignment="1">
      <alignment horizontal="right" vertical="center"/>
    </xf>
    <xf numFmtId="10" fontId="40" fillId="4" borderId="74" xfId="0" applyNumberFormat="1" applyFont="1" applyFill="1" applyBorder="1" applyAlignment="1">
      <alignment horizontal="center" vertical="center" wrapText="1"/>
    </xf>
    <xf numFmtId="0" fontId="29" fillId="0" borderId="4" xfId="0" applyFont="1" applyBorder="1" applyAlignment="1">
      <alignment horizontal="center" vertical="center"/>
    </xf>
    <xf numFmtId="0" fontId="61" fillId="0" borderId="15" xfId="0" applyFont="1" applyFill="1" applyBorder="1" applyAlignment="1">
      <alignment horizontal="right" vertical="center" wrapText="1"/>
    </xf>
    <xf numFmtId="0" fontId="35" fillId="0" borderId="15"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55"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43" xfId="0" applyFont="1" applyFill="1" applyBorder="1" applyAlignment="1">
      <alignment horizontal="center" vertical="center"/>
    </xf>
    <xf numFmtId="4" fontId="61" fillId="0" borderId="11" xfId="0" applyNumberFormat="1" applyFont="1" applyFill="1" applyBorder="1" applyAlignment="1">
      <alignment vertical="center"/>
    </xf>
    <xf numFmtId="4" fontId="35" fillId="0" borderId="4" xfId="0" applyNumberFormat="1" applyFont="1" applyFill="1" applyBorder="1" applyAlignment="1">
      <alignment horizontal="center" vertical="center" wrapText="1"/>
    </xf>
    <xf numFmtId="4" fontId="35" fillId="0" borderId="43" xfId="0" applyNumberFormat="1" applyFont="1" applyFill="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29" fillId="0" borderId="14" xfId="0" applyFont="1" applyBorder="1" applyAlignment="1">
      <alignment horizontal="right" vertical="center" wrapText="1"/>
    </xf>
    <xf numFmtId="0" fontId="35" fillId="0" borderId="20" xfId="0" applyFont="1" applyBorder="1" applyAlignment="1">
      <alignment horizontal="center" vertical="center"/>
    </xf>
    <xf numFmtId="0" fontId="35" fillId="0" borderId="31" xfId="0" applyFont="1" applyBorder="1" applyAlignment="1">
      <alignment horizontal="center" vertical="center"/>
    </xf>
    <xf numFmtId="4" fontId="65" fillId="0" borderId="28" xfId="0" applyNumberFormat="1" applyFont="1" applyFill="1" applyBorder="1" applyAlignment="1">
      <alignment vertical="center"/>
    </xf>
    <xf numFmtId="4" fontId="29" fillId="0" borderId="2" xfId="0" applyNumberFormat="1" applyFont="1" applyFill="1" applyBorder="1" applyAlignment="1">
      <alignment vertical="center"/>
    </xf>
    <xf numFmtId="4" fontId="7" fillId="0" borderId="31" xfId="0" applyNumberFormat="1" applyFont="1" applyBorder="1" applyAlignment="1">
      <alignment horizontal="center" vertical="center"/>
    </xf>
    <xf numFmtId="0" fontId="7" fillId="0" borderId="28" xfId="0" applyFont="1" applyBorder="1" applyAlignment="1">
      <alignment horizontal="center" vertical="center"/>
    </xf>
    <xf numFmtId="0" fontId="7" fillId="0" borderId="17" xfId="0" applyFont="1" applyBorder="1" applyAlignment="1">
      <alignment horizontal="center" vertical="center"/>
    </xf>
    <xf numFmtId="0" fontId="77" fillId="0" borderId="0" xfId="0" applyFont="1" applyBorder="1" applyAlignment="1">
      <alignment horizontal="center" vertical="center"/>
    </xf>
    <xf numFmtId="0" fontId="7" fillId="0" borderId="0" xfId="0" applyFont="1" applyBorder="1" applyAlignment="1">
      <alignment vertical="center" wrapText="1"/>
    </xf>
    <xf numFmtId="0" fontId="0" fillId="0" borderId="0" xfId="0" applyBorder="1" applyAlignment="1">
      <alignment horizontal="left" vertical="center" wrapText="1"/>
    </xf>
    <xf numFmtId="0" fontId="7" fillId="0" borderId="0" xfId="0" applyFont="1" applyBorder="1" applyAlignment="1">
      <alignment horizontal="center" vertical="center"/>
    </xf>
    <xf numFmtId="4" fontId="7" fillId="0" borderId="0" xfId="0" applyNumberFormat="1" applyFont="1" applyBorder="1" applyAlignment="1">
      <alignment vertical="center"/>
    </xf>
    <xf numFmtId="0" fontId="7" fillId="0" borderId="0" xfId="0" applyFont="1" applyFill="1" applyBorder="1" applyAlignment="1">
      <alignment vertical="center" wrapText="1"/>
    </xf>
    <xf numFmtId="4" fontId="33" fillId="0" borderId="0" xfId="0" applyNumberFormat="1" applyFont="1" applyFill="1" applyBorder="1" applyAlignment="1">
      <alignment horizontal="right" vertical="center" wrapText="1"/>
    </xf>
    <xf numFmtId="0" fontId="7" fillId="0" borderId="0" xfId="0" applyFont="1" applyFill="1" applyBorder="1" applyAlignment="1">
      <alignment horizontal="center" vertical="center"/>
    </xf>
    <xf numFmtId="4" fontId="44" fillId="0" borderId="0" xfId="0" applyNumberFormat="1" applyFont="1" applyFill="1" applyBorder="1" applyAlignment="1">
      <alignment horizontal="center" vertical="center"/>
    </xf>
    <xf numFmtId="4" fontId="44" fillId="0" borderId="0" xfId="0" applyNumberFormat="1" applyFont="1" applyBorder="1" applyAlignment="1">
      <alignment vertical="center"/>
    </xf>
    <xf numFmtId="4" fontId="44" fillId="0" borderId="0" xfId="0" applyNumberFormat="1" applyFont="1" applyBorder="1" applyAlignment="1">
      <alignment horizontal="right" vertical="center" wrapText="1"/>
    </xf>
    <xf numFmtId="4" fontId="7" fillId="0" borderId="0" xfId="0" applyNumberFormat="1" applyFont="1" applyFill="1" applyBorder="1" applyAlignment="1">
      <alignment horizontal="center" vertical="center"/>
    </xf>
    <xf numFmtId="10" fontId="33" fillId="0" borderId="0" xfId="0" applyNumberFormat="1" applyFont="1" applyBorder="1" applyAlignment="1">
      <alignment horizontal="left" vertical="center" wrapText="1"/>
    </xf>
    <xf numFmtId="0" fontId="0" fillId="0" borderId="0" xfId="0" applyFill="1" applyAlignment="1">
      <alignment horizontal="center" vertical="center"/>
    </xf>
    <xf numFmtId="0" fontId="44" fillId="0" borderId="0" xfId="0" applyFont="1" applyFill="1" applyAlignment="1">
      <alignment horizontal="center" vertical="center"/>
    </xf>
    <xf numFmtId="4" fontId="44"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66" fillId="0" borderId="0" xfId="0" applyNumberFormat="1" applyFont="1"/>
    <xf numFmtId="4" fontId="29" fillId="4" borderId="31" xfId="0" applyNumberFormat="1" applyFont="1" applyFill="1" applyBorder="1" applyAlignment="1">
      <alignment horizontal="center" vertical="center" wrapText="1"/>
    </xf>
    <xf numFmtId="10" fontId="29" fillId="4" borderId="27"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64" fontId="35" fillId="0" borderId="1" xfId="0" applyNumberFormat="1" applyFont="1" applyFill="1" applyBorder="1" applyAlignment="1">
      <alignment horizontal="center" vertical="center" wrapText="1"/>
    </xf>
    <xf numFmtId="10" fontId="35" fillId="0" borderId="1" xfId="0" applyNumberFormat="1" applyFont="1" applyFill="1" applyBorder="1" applyAlignment="1">
      <alignment horizontal="center" vertical="center" wrapText="1"/>
    </xf>
    <xf numFmtId="164" fontId="7" fillId="0" borderId="1" xfId="0" applyNumberFormat="1" applyFont="1" applyFill="1" applyBorder="1" applyAlignment="1">
      <alignment vertical="center" wrapText="1"/>
    </xf>
    <xf numFmtId="0" fontId="23" fillId="0" borderId="1" xfId="0" applyFont="1" applyFill="1" applyBorder="1" applyAlignment="1">
      <alignment vertical="center" wrapText="1"/>
    </xf>
    <xf numFmtId="0" fontId="7" fillId="0" borderId="1" xfId="0" applyFont="1" applyFill="1" applyBorder="1" applyAlignment="1">
      <alignment vertical="center" wrapText="1"/>
    </xf>
    <xf numFmtId="164" fontId="7" fillId="0" borderId="28" xfId="0" applyNumberFormat="1" applyFont="1" applyFill="1" applyBorder="1" applyAlignment="1">
      <alignment vertical="center" wrapText="1"/>
    </xf>
    <xf numFmtId="0" fontId="43" fillId="3" borderId="63"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52" fillId="3" borderId="23" xfId="0" applyFont="1" applyFill="1" applyBorder="1" applyAlignment="1">
      <alignment horizontal="center" vertical="center" wrapText="1"/>
    </xf>
    <xf numFmtId="0" fontId="52" fillId="3" borderId="30" xfId="0" applyFont="1" applyFill="1" applyBorder="1" applyAlignment="1">
      <alignment horizontal="center" vertical="center" wrapText="1"/>
    </xf>
    <xf numFmtId="10" fontId="0" fillId="0" borderId="11" xfId="0" applyNumberFormat="1" applyBorder="1" applyAlignment="1">
      <alignment vertical="center"/>
    </xf>
    <xf numFmtId="4" fontId="0" fillId="0" borderId="5" xfId="0" applyNumberFormat="1" applyBorder="1" applyAlignment="1">
      <alignment vertical="center"/>
    </xf>
    <xf numFmtId="10" fontId="0" fillId="0" borderId="28" xfId="0" applyNumberFormat="1" applyBorder="1" applyAlignment="1">
      <alignment vertical="center"/>
    </xf>
    <xf numFmtId="0" fontId="7" fillId="0" borderId="46" xfId="0" applyFont="1" applyFill="1" applyBorder="1" applyAlignment="1">
      <alignment vertical="center" wrapText="1"/>
    </xf>
    <xf numFmtId="4" fontId="7" fillId="0" borderId="43" xfId="0" applyNumberFormat="1" applyFont="1" applyFill="1" applyBorder="1" applyAlignment="1">
      <alignment vertical="center"/>
    </xf>
    <xf numFmtId="4" fontId="7" fillId="0" borderId="20" xfId="0" applyNumberFormat="1" applyFont="1" applyFill="1" applyBorder="1" applyAlignment="1">
      <alignment horizontal="right" vertical="center" wrapText="1"/>
    </xf>
    <xf numFmtId="4" fontId="7" fillId="0" borderId="14" xfId="0" applyNumberFormat="1" applyFont="1" applyFill="1" applyBorder="1" applyAlignment="1">
      <alignment horizontal="right" vertical="center" wrapText="1"/>
    </xf>
    <xf numFmtId="4" fontId="7" fillId="0" borderId="14" xfId="0" applyNumberFormat="1" applyFont="1" applyFill="1" applyBorder="1" applyAlignment="1">
      <alignment horizontal="right" vertical="center"/>
    </xf>
    <xf numFmtId="0" fontId="7" fillId="0" borderId="31" xfId="0" applyFont="1" applyFill="1" applyBorder="1" applyAlignment="1">
      <alignment vertical="center" wrapText="1"/>
    </xf>
    <xf numFmtId="0" fontId="7" fillId="2" borderId="27" xfId="0" applyFont="1" applyFill="1" applyBorder="1" applyAlignment="1">
      <alignment vertical="center" wrapText="1"/>
    </xf>
    <xf numFmtId="4" fontId="35" fillId="2" borderId="31" xfId="0" applyNumberFormat="1" applyFont="1" applyFill="1" applyBorder="1" applyAlignment="1">
      <alignment vertical="center" wrapText="1"/>
    </xf>
    <xf numFmtId="4" fontId="7" fillId="2" borderId="43" xfId="0" applyNumberFormat="1" applyFont="1" applyFill="1" applyBorder="1" applyAlignment="1">
      <alignment vertical="center"/>
    </xf>
    <xf numFmtId="4" fontId="39" fillId="2" borderId="17" xfId="0" applyNumberFormat="1" applyFont="1" applyFill="1" applyBorder="1" applyAlignment="1">
      <alignment horizontal="right" vertical="center"/>
    </xf>
    <xf numFmtId="4" fontId="7" fillId="2" borderId="20" xfId="0" applyNumberFormat="1" applyFont="1" applyFill="1" applyBorder="1" applyAlignment="1">
      <alignment horizontal="right" vertical="center"/>
    </xf>
    <xf numFmtId="0" fontId="35" fillId="2" borderId="31" xfId="0" applyFont="1" applyFill="1" applyBorder="1" applyAlignment="1">
      <alignment vertical="center" wrapText="1"/>
    </xf>
    <xf numFmtId="0" fontId="7" fillId="0" borderId="21" xfId="0" applyFont="1" applyFill="1" applyBorder="1" applyAlignment="1">
      <alignment horizontal="left" vertical="center" wrapText="1"/>
    </xf>
    <xf numFmtId="0" fontId="7" fillId="0" borderId="45" xfId="0" applyFont="1" applyFill="1" applyBorder="1" applyAlignment="1">
      <alignment vertical="center" wrapText="1"/>
    </xf>
    <xf numFmtId="4" fontId="7" fillId="0" borderId="15" xfId="0" applyNumberFormat="1" applyFont="1" applyFill="1" applyBorder="1" applyAlignment="1">
      <alignment vertical="center"/>
    </xf>
    <xf numFmtId="0" fontId="7" fillId="0" borderId="22" xfId="11" applyFont="1" applyFill="1" applyBorder="1" applyAlignment="1">
      <alignment vertical="center" wrapText="1"/>
    </xf>
    <xf numFmtId="0" fontId="7" fillId="0" borderId="3" xfId="11" applyFont="1" applyFill="1" applyBorder="1" applyAlignment="1">
      <alignment vertical="center" wrapText="1"/>
    </xf>
    <xf numFmtId="4" fontId="7" fillId="0" borderId="56" xfId="0" applyNumberFormat="1" applyFont="1" applyFill="1" applyBorder="1" applyAlignment="1">
      <alignment vertical="center"/>
    </xf>
    <xf numFmtId="4" fontId="7" fillId="0" borderId="14" xfId="0" applyNumberFormat="1" applyFont="1" applyFill="1" applyBorder="1" applyAlignment="1">
      <alignment vertical="center"/>
    </xf>
    <xf numFmtId="0" fontId="7" fillId="0" borderId="3" xfId="0" applyFont="1" applyBorder="1" applyAlignment="1">
      <alignmen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4" fontId="35" fillId="0" borderId="53" xfId="0" applyNumberFormat="1" applyFont="1" applyFill="1" applyBorder="1" applyAlignment="1">
      <alignment vertical="center"/>
    </xf>
    <xf numFmtId="4" fontId="59" fillId="0" borderId="22" xfId="0" applyNumberFormat="1" applyFont="1" applyFill="1" applyBorder="1" applyAlignment="1">
      <alignment horizontal="right" vertical="center" wrapText="1"/>
    </xf>
    <xf numFmtId="4" fontId="35" fillId="0" borderId="52" xfId="0" applyNumberFormat="1" applyFont="1" applyFill="1" applyBorder="1" applyAlignment="1">
      <alignment vertical="center"/>
    </xf>
    <xf numFmtId="10" fontId="35" fillId="0" borderId="53" xfId="0" applyNumberFormat="1" applyFont="1" applyFill="1" applyBorder="1" applyAlignment="1">
      <alignment horizontal="center" vertical="center"/>
    </xf>
    <xf numFmtId="10" fontId="35" fillId="0" borderId="51" xfId="0" applyNumberFormat="1" applyFont="1" applyFill="1" applyBorder="1" applyAlignment="1">
      <alignment horizontal="center" vertical="center"/>
    </xf>
    <xf numFmtId="0" fontId="35" fillId="0" borderId="53" xfId="0" applyFont="1" applyFill="1" applyBorder="1" applyAlignment="1">
      <alignment vertical="center" wrapText="1"/>
    </xf>
    <xf numFmtId="0" fontId="7" fillId="0" borderId="17" xfId="11" applyFont="1" applyFill="1" applyBorder="1" applyAlignment="1">
      <alignment vertical="center" wrapText="1"/>
    </xf>
    <xf numFmtId="0" fontId="7" fillId="0" borderId="1" xfId="11" applyFont="1" applyFill="1" applyBorder="1" applyAlignment="1">
      <alignment vertical="center" wrapText="1"/>
    </xf>
    <xf numFmtId="0" fontId="7" fillId="0" borderId="1" xfId="0" applyFont="1" applyBorder="1" applyAlignment="1">
      <alignment vertical="center" wrapText="1"/>
    </xf>
    <xf numFmtId="0" fontId="35" fillId="0" borderId="27" xfId="0" applyFont="1" applyFill="1" applyBorder="1" applyAlignment="1">
      <alignment vertical="center" wrapText="1"/>
    </xf>
    <xf numFmtId="4" fontId="39" fillId="0" borderId="17" xfId="0" applyNumberFormat="1" applyFont="1" applyFill="1" applyBorder="1" applyAlignment="1">
      <alignment vertical="center" wrapText="1"/>
    </xf>
    <xf numFmtId="4" fontId="35" fillId="0" borderId="14" xfId="0" applyNumberFormat="1" applyFont="1" applyFill="1" applyBorder="1" applyAlignment="1">
      <alignment vertical="center" wrapText="1"/>
    </xf>
    <xf numFmtId="4" fontId="7" fillId="0" borderId="31" xfId="0" applyNumberFormat="1" applyFont="1" applyBorder="1" applyAlignment="1">
      <alignment horizontal="right" vertical="center"/>
    </xf>
    <xf numFmtId="4" fontId="7" fillId="0" borderId="20" xfId="0" applyNumberFormat="1" applyFont="1" applyBorder="1" applyAlignment="1">
      <alignment horizontal="right" vertical="center"/>
    </xf>
    <xf numFmtId="0" fontId="7" fillId="3" borderId="13" xfId="0" applyFont="1" applyFill="1" applyBorder="1" applyAlignment="1">
      <alignment horizontal="left" vertical="center" wrapText="1"/>
    </xf>
    <xf numFmtId="0" fontId="7" fillId="3" borderId="13" xfId="0" applyFont="1" applyFill="1" applyBorder="1" applyAlignment="1">
      <alignment horizontal="left" vertical="center"/>
    </xf>
    <xf numFmtId="0" fontId="7" fillId="3" borderId="13"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60" xfId="0" applyFont="1" applyFill="1" applyBorder="1" applyAlignment="1">
      <alignment horizontal="center" vertical="center"/>
    </xf>
    <xf numFmtId="10" fontId="29" fillId="3" borderId="71" xfId="0" applyNumberFormat="1" applyFont="1" applyFill="1" applyBorder="1" applyAlignment="1">
      <alignment horizontal="center" vertical="center"/>
    </xf>
    <xf numFmtId="4" fontId="29" fillId="3" borderId="71" xfId="0" applyNumberFormat="1" applyFont="1" applyFill="1" applyBorder="1" applyAlignment="1">
      <alignment horizontal="center" vertical="center"/>
    </xf>
    <xf numFmtId="0" fontId="35" fillId="0" borderId="0" xfId="0" applyFont="1" applyFill="1" applyBorder="1" applyAlignment="1">
      <alignment horizontal="center" vertical="center"/>
    </xf>
    <xf numFmtId="0" fontId="7" fillId="0" borderId="43" xfId="0" applyFont="1" applyBorder="1" applyAlignment="1">
      <alignment horizontal="center" vertical="center"/>
    </xf>
    <xf numFmtId="0" fontId="35" fillId="0" borderId="20" xfId="0" applyFont="1" applyFill="1" applyBorder="1" applyAlignment="1">
      <alignment horizontal="center" vertical="center"/>
    </xf>
    <xf numFmtId="0" fontId="7" fillId="0" borderId="51"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4" fontId="29" fillId="4" borderId="48" xfId="0" applyNumberFormat="1" applyFont="1" applyFill="1" applyBorder="1" applyAlignment="1">
      <alignment horizontal="center" vertical="center" wrapText="1"/>
    </xf>
    <xf numFmtId="4" fontId="29" fillId="4" borderId="61" xfId="0" applyNumberFormat="1" applyFont="1" applyFill="1" applyBorder="1" applyAlignment="1">
      <alignment horizontal="center" vertical="center" wrapText="1"/>
    </xf>
    <xf numFmtId="4" fontId="14" fillId="4" borderId="48" xfId="0" applyNumberFormat="1" applyFont="1" applyFill="1" applyBorder="1" applyAlignment="1">
      <alignment horizontal="center" vertical="center"/>
    </xf>
    <xf numFmtId="4" fontId="18" fillId="4" borderId="61" xfId="0" applyNumberFormat="1" applyFont="1" applyFill="1" applyBorder="1" applyAlignment="1">
      <alignment horizontal="center" vertical="center"/>
    </xf>
    <xf numFmtId="4" fontId="18" fillId="4" borderId="48" xfId="0" applyNumberFormat="1" applyFont="1" applyFill="1" applyBorder="1" applyAlignment="1">
      <alignment horizontal="center" vertical="center"/>
    </xf>
    <xf numFmtId="4" fontId="18" fillId="4" borderId="64" xfId="0" applyNumberFormat="1" applyFont="1" applyFill="1" applyBorder="1" applyAlignment="1">
      <alignment horizontal="center" vertical="center"/>
    </xf>
    <xf numFmtId="4" fontId="29" fillId="3" borderId="10" xfId="0" applyNumberFormat="1" applyFont="1" applyFill="1" applyBorder="1" applyAlignment="1">
      <alignment horizontal="center" vertical="center" wrapText="1"/>
    </xf>
    <xf numFmtId="4" fontId="14" fillId="3" borderId="25" xfId="0" applyNumberFormat="1" applyFont="1" applyFill="1" applyBorder="1" applyAlignment="1">
      <alignment horizontal="center" vertical="center"/>
    </xf>
    <xf numFmtId="4" fontId="18" fillId="3" borderId="10" xfId="0" applyNumberFormat="1" applyFont="1" applyFill="1" applyBorder="1" applyAlignment="1">
      <alignment horizontal="center" vertical="center"/>
    </xf>
    <xf numFmtId="4" fontId="18" fillId="3" borderId="25" xfId="0" applyNumberFormat="1" applyFont="1" applyFill="1" applyBorder="1" applyAlignment="1">
      <alignment horizontal="center" vertical="center"/>
    </xf>
    <xf numFmtId="4" fontId="29" fillId="5" borderId="25" xfId="0" applyNumberFormat="1" applyFont="1" applyFill="1" applyBorder="1" applyAlignment="1">
      <alignment horizontal="center" vertical="center"/>
    </xf>
    <xf numFmtId="4" fontId="29" fillId="5" borderId="10" xfId="0" applyNumberFormat="1" applyFont="1" applyFill="1" applyBorder="1" applyAlignment="1">
      <alignment horizontal="center" vertical="center"/>
    </xf>
    <xf numFmtId="4" fontId="29" fillId="5" borderId="67" xfId="0" applyNumberFormat="1" applyFont="1" applyFill="1" applyBorder="1" applyAlignment="1">
      <alignment horizontal="center" vertical="center"/>
    </xf>
    <xf numFmtId="4" fontId="29" fillId="5" borderId="68" xfId="0" applyNumberFormat="1" applyFont="1" applyFill="1" applyBorder="1" applyAlignment="1">
      <alignment horizontal="center" vertical="center"/>
    </xf>
    <xf numFmtId="4" fontId="29" fillId="4" borderId="17" xfId="0" applyNumberFormat="1" applyFont="1" applyFill="1" applyBorder="1" applyAlignment="1">
      <alignment horizontal="center" vertical="center" wrapText="1"/>
    </xf>
    <xf numFmtId="4" fontId="29" fillId="4" borderId="56" xfId="0" applyNumberFormat="1" applyFont="1" applyFill="1" applyBorder="1" applyAlignment="1">
      <alignment horizontal="center" vertical="center" wrapText="1"/>
    </xf>
    <xf numFmtId="4" fontId="29" fillId="4" borderId="28" xfId="0" applyNumberFormat="1" applyFont="1" applyFill="1" applyBorder="1" applyAlignment="1">
      <alignment horizontal="center" vertical="center"/>
    </xf>
    <xf numFmtId="4" fontId="18" fillId="4" borderId="27" xfId="0" applyNumberFormat="1" applyFont="1" applyFill="1" applyBorder="1" applyAlignment="1">
      <alignment horizontal="center" vertical="center"/>
    </xf>
    <xf numFmtId="4" fontId="18" fillId="4" borderId="28" xfId="0" applyNumberFormat="1" applyFont="1" applyFill="1" applyBorder="1" applyAlignment="1">
      <alignment horizontal="center" vertical="center"/>
    </xf>
    <xf numFmtId="4" fontId="18" fillId="3" borderId="28" xfId="0" applyNumberFormat="1" applyFont="1" applyFill="1" applyBorder="1" applyAlignment="1">
      <alignment horizontal="center" vertical="center"/>
    </xf>
    <xf numFmtId="4" fontId="18" fillId="7" borderId="30" xfId="0" applyNumberFormat="1" applyFont="1" applyFill="1" applyBorder="1" applyAlignment="1">
      <alignment horizontal="center" vertical="center"/>
    </xf>
    <xf numFmtId="4" fontId="29" fillId="5" borderId="29" xfId="0" applyNumberFormat="1" applyFont="1" applyFill="1" applyBorder="1" applyAlignment="1">
      <alignment horizontal="center" vertical="center"/>
    </xf>
    <xf numFmtId="4" fontId="40" fillId="5" borderId="60" xfId="0" applyNumberFormat="1" applyFont="1" applyFill="1" applyBorder="1" applyAlignment="1">
      <alignment horizontal="center" vertical="center"/>
    </xf>
    <xf numFmtId="4" fontId="29" fillId="5" borderId="12" xfId="0" applyNumberFormat="1" applyFont="1" applyFill="1" applyBorder="1" applyAlignment="1">
      <alignment horizontal="center" vertical="center"/>
    </xf>
    <xf numFmtId="4" fontId="29" fillId="5" borderId="26" xfId="0" applyNumberFormat="1"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4" fontId="35" fillId="0" borderId="3" xfId="0" applyNumberFormat="1" applyFont="1" applyFill="1" applyBorder="1" applyAlignment="1">
      <alignment horizontal="right" vertical="center"/>
    </xf>
    <xf numFmtId="0" fontId="0" fillId="0" borderId="3" xfId="0" applyBorder="1" applyAlignment="1">
      <alignment horizontal="center" vertical="center" wrapText="1"/>
    </xf>
    <xf numFmtId="10" fontId="0" fillId="0" borderId="53" xfId="0" applyNumberFormat="1" applyBorder="1" applyAlignment="1">
      <alignment horizontal="center" vertical="center"/>
    </xf>
    <xf numFmtId="0" fontId="0" fillId="2" borderId="3" xfId="0" applyFill="1" applyBorder="1" applyAlignment="1">
      <alignment horizontal="left" vertical="center" wrapText="1"/>
    </xf>
    <xf numFmtId="4" fontId="7" fillId="0" borderId="53" xfId="0" applyNumberFormat="1" applyFont="1" applyFill="1" applyBorder="1" applyAlignment="1">
      <alignment horizontal="right" vertical="center"/>
    </xf>
    <xf numFmtId="4" fontId="35" fillId="0" borderId="43" xfId="0" applyNumberFormat="1" applyFont="1" applyFill="1" applyBorder="1" applyAlignment="1">
      <alignment horizontal="right" vertical="center" wrapText="1"/>
    </xf>
    <xf numFmtId="0" fontId="7" fillId="0" borderId="1" xfId="10" applyFont="1" applyBorder="1" applyAlignment="1">
      <alignment vertical="center" wrapText="1"/>
    </xf>
    <xf numFmtId="0" fontId="0" fillId="0" borderId="3" xfId="0" applyFill="1" applyBorder="1" applyAlignment="1">
      <alignment vertical="center" wrapText="1"/>
    </xf>
    <xf numFmtId="0" fontId="6" fillId="0" borderId="7" xfId="10" applyFont="1" applyFill="1" applyBorder="1" applyAlignment="1">
      <alignment vertical="center" wrapText="1"/>
    </xf>
    <xf numFmtId="164" fontId="6" fillId="0" borderId="3" xfId="0" applyNumberFormat="1" applyFont="1" applyFill="1" applyBorder="1" applyAlignment="1">
      <alignment vertical="center" wrapText="1"/>
    </xf>
    <xf numFmtId="164" fontId="6" fillId="0" borderId="3"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53" xfId="0" applyNumberFormat="1" applyFont="1" applyFill="1" applyBorder="1" applyAlignment="1">
      <alignment horizontal="right" vertical="center"/>
    </xf>
    <xf numFmtId="4" fontId="39" fillId="0" borderId="63" xfId="0" applyNumberFormat="1" applyFont="1" applyFill="1" applyBorder="1" applyAlignment="1">
      <alignment horizontal="right" vertical="center"/>
    </xf>
    <xf numFmtId="4" fontId="6" fillId="0" borderId="6" xfId="0" applyNumberFormat="1" applyFont="1" applyFill="1" applyBorder="1" applyAlignment="1">
      <alignment horizontal="right" vertical="center"/>
    </xf>
    <xf numFmtId="10" fontId="6" fillId="0" borderId="31" xfId="0" applyNumberFormat="1" applyFont="1" applyFill="1" applyBorder="1" applyAlignment="1">
      <alignment horizontal="center" vertical="center"/>
    </xf>
    <xf numFmtId="10" fontId="0" fillId="0" borderId="53" xfId="0" applyNumberFormat="1" applyFill="1" applyBorder="1" applyAlignment="1">
      <alignment horizontal="center" vertical="center"/>
    </xf>
    <xf numFmtId="4" fontId="13" fillId="0" borderId="3" xfId="0" applyNumberFormat="1" applyFont="1" applyFill="1" applyBorder="1" applyAlignment="1">
      <alignment horizontal="right" vertical="center"/>
    </xf>
    <xf numFmtId="0" fontId="6" fillId="0" borderId="1" xfId="0" applyFont="1" applyFill="1" applyBorder="1" applyAlignment="1">
      <alignment horizontal="left" vertical="center" wrapText="1"/>
    </xf>
    <xf numFmtId="164" fontId="6" fillId="0" borderId="1" xfId="0" applyNumberFormat="1" applyFont="1" applyFill="1" applyBorder="1" applyAlignment="1">
      <alignment vertical="center" wrapText="1"/>
    </xf>
    <xf numFmtId="4" fontId="13" fillId="0" borderId="1" xfId="0" applyNumberFormat="1" applyFont="1" applyFill="1" applyBorder="1" applyAlignment="1">
      <alignment horizontal="right" vertical="center"/>
    </xf>
    <xf numFmtId="4" fontId="35" fillId="0" borderId="5" xfId="0" applyNumberFormat="1" applyFont="1" applyFill="1" applyBorder="1" applyAlignment="1">
      <alignment horizontal="right" vertical="center"/>
    </xf>
    <xf numFmtId="164" fontId="5" fillId="0" borderId="28" xfId="0" applyNumberFormat="1" applyFont="1" applyFill="1" applyBorder="1" applyAlignment="1">
      <alignment vertical="center" wrapText="1"/>
    </xf>
    <xf numFmtId="0" fontId="75" fillId="0" borderId="0" xfId="8" applyFont="1"/>
    <xf numFmtId="0" fontId="75" fillId="0" borderId="0" xfId="0" applyFont="1" applyFill="1"/>
    <xf numFmtId="164" fontId="5" fillId="0" borderId="1" xfId="0" applyNumberFormat="1" applyFont="1" applyFill="1" applyBorder="1" applyAlignment="1">
      <alignment vertical="center" wrapText="1"/>
    </xf>
    <xf numFmtId="4" fontId="35" fillId="0" borderId="5" xfId="0" applyNumberFormat="1" applyFont="1" applyFill="1" applyBorder="1" applyAlignment="1">
      <alignment vertical="center"/>
    </xf>
    <xf numFmtId="0" fontId="5" fillId="0" borderId="5" xfId="0" applyFont="1" applyFill="1" applyBorder="1" applyAlignment="1">
      <alignment vertical="center" wrapText="1"/>
    </xf>
    <xf numFmtId="164" fontId="5" fillId="0" borderId="5" xfId="0" applyNumberFormat="1" applyFont="1" applyFill="1" applyBorder="1" applyAlignment="1">
      <alignment vertical="center" wrapText="1"/>
    </xf>
    <xf numFmtId="164" fontId="35" fillId="0" borderId="5" xfId="0" applyNumberFormat="1" applyFont="1" applyFill="1" applyBorder="1" applyAlignment="1">
      <alignment vertical="center" wrapText="1"/>
    </xf>
    <xf numFmtId="164" fontId="35" fillId="0" borderId="11" xfId="0" applyNumberFormat="1" applyFont="1" applyFill="1" applyBorder="1" applyAlignment="1">
      <alignment horizontal="center" vertical="center" wrapText="1"/>
    </xf>
    <xf numFmtId="164" fontId="35" fillId="0" borderId="11" xfId="0" applyNumberFormat="1" applyFont="1" applyFill="1" applyBorder="1" applyAlignment="1">
      <alignment vertical="center" wrapText="1"/>
    </xf>
    <xf numFmtId="164" fontId="35" fillId="0" borderId="5" xfId="0" applyNumberFormat="1" applyFont="1" applyFill="1" applyBorder="1" applyAlignment="1">
      <alignment horizontal="left" vertical="center" wrapText="1"/>
    </xf>
    <xf numFmtId="164" fontId="35" fillId="0" borderId="11" xfId="0" applyNumberFormat="1" applyFont="1" applyFill="1" applyBorder="1" applyAlignment="1">
      <alignment horizontal="right" vertical="center" wrapText="1"/>
    </xf>
    <xf numFmtId="0" fontId="75" fillId="0" borderId="0" xfId="0" applyFont="1"/>
    <xf numFmtId="0" fontId="78" fillId="0" borderId="0" xfId="0" applyFont="1" applyFill="1" applyBorder="1" applyAlignment="1"/>
    <xf numFmtId="4" fontId="29" fillId="0" borderId="0" xfId="0" applyNumberFormat="1" applyFont="1" applyFill="1" applyBorder="1" applyAlignment="1">
      <alignment horizontal="center" vertical="center" wrapText="1"/>
    </xf>
    <xf numFmtId="4" fontId="18" fillId="0" borderId="0" xfId="0" applyNumberFormat="1" applyFont="1" applyFill="1" applyBorder="1" applyAlignment="1">
      <alignment horizontal="center" vertical="center"/>
    </xf>
    <xf numFmtId="10" fontId="18" fillId="0" borderId="0" xfId="0" applyNumberFormat="1" applyFont="1" applyFill="1" applyBorder="1" applyAlignment="1">
      <alignment horizontal="center" vertical="center"/>
    </xf>
    <xf numFmtId="4" fontId="18" fillId="0" borderId="0" xfId="0" applyNumberFormat="1" applyFont="1" applyFill="1" applyBorder="1" applyAlignment="1">
      <alignment vertical="center"/>
    </xf>
    <xf numFmtId="4" fontId="29" fillId="0" borderId="0" xfId="0" applyNumberFormat="1" applyFont="1" applyFill="1" applyBorder="1" applyAlignment="1">
      <alignment vertical="center"/>
    </xf>
    <xf numFmtId="0" fontId="7" fillId="0" borderId="1" xfId="0" applyFont="1" applyFill="1" applyBorder="1" applyAlignment="1">
      <alignment horizontal="left" vertical="center" wrapText="1"/>
    </xf>
    <xf numFmtId="0" fontId="11" fillId="2" borderId="3" xfId="0" applyFont="1" applyFill="1" applyBorder="1" applyAlignment="1">
      <alignment vertical="center" wrapText="1"/>
    </xf>
    <xf numFmtId="0" fontId="51" fillId="5" borderId="1" xfId="5" applyFont="1" applyFill="1" applyBorder="1" applyAlignment="1">
      <alignment horizontal="center" vertical="center" wrapText="1"/>
    </xf>
    <xf numFmtId="0" fontId="51" fillId="4" borderId="1" xfId="5" applyFont="1" applyFill="1" applyBorder="1" applyAlignment="1">
      <alignment horizontal="center" vertical="center" wrapText="1"/>
    </xf>
    <xf numFmtId="0" fontId="3" fillId="0" borderId="3" xfId="5" applyFont="1" applyBorder="1" applyAlignment="1">
      <alignment vertical="center" wrapText="1"/>
    </xf>
    <xf numFmtId="0" fontId="3" fillId="0" borderId="11" xfId="0" applyFont="1" applyFill="1" applyBorder="1" applyAlignment="1">
      <alignment vertical="center" wrapText="1"/>
    </xf>
    <xf numFmtId="0" fontId="29" fillId="0" borderId="0" xfId="5" applyFont="1"/>
    <xf numFmtId="0" fontId="29" fillId="5" borderId="25" xfId="0" applyFont="1" applyFill="1" applyBorder="1" applyAlignment="1">
      <alignment horizontal="left" vertical="center" wrapText="1"/>
    </xf>
    <xf numFmtId="0" fontId="29" fillId="5" borderId="9" xfId="0" applyFont="1" applyFill="1" applyBorder="1" applyAlignment="1">
      <alignment horizontal="left" vertical="center" wrapText="1"/>
    </xf>
    <xf numFmtId="4" fontId="18" fillId="3" borderId="63" xfId="0" applyNumberFormat="1" applyFont="1" applyFill="1" applyBorder="1" applyAlignment="1">
      <alignment horizontal="center" vertical="center"/>
    </xf>
    <xf numFmtId="4" fontId="18" fillId="3" borderId="12" xfId="0" applyNumberFormat="1" applyFont="1" applyFill="1" applyBorder="1" applyAlignment="1">
      <alignment horizontal="center" vertical="center"/>
    </xf>
    <xf numFmtId="0" fontId="69" fillId="2" borderId="17"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29" fillId="4" borderId="2" xfId="0" applyFont="1" applyFill="1" applyBorder="1" applyAlignment="1">
      <alignment horizontal="left" vertical="center" wrapText="1"/>
    </xf>
    <xf numFmtId="0" fontId="41" fillId="5" borderId="27" xfId="0" applyFont="1" applyFill="1" applyBorder="1" applyAlignment="1">
      <alignment horizontal="left" vertical="center" wrapText="1"/>
    </xf>
    <xf numFmtId="0" fontId="41" fillId="5" borderId="1" xfId="0" applyFont="1" applyFill="1" applyBorder="1" applyAlignment="1">
      <alignment horizontal="left" vertical="center" wrapText="1"/>
    </xf>
    <xf numFmtId="0" fontId="41" fillId="5" borderId="56" xfId="0" applyFont="1" applyFill="1" applyBorder="1" applyAlignment="1">
      <alignment horizontal="left" vertical="center" wrapText="1"/>
    </xf>
    <xf numFmtId="0" fontId="41" fillId="5" borderId="17"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17" xfId="0" applyFont="1" applyFill="1" applyBorder="1" applyAlignment="1">
      <alignment horizontal="left" vertical="center" wrapText="1"/>
    </xf>
    <xf numFmtId="0" fontId="29" fillId="3" borderId="17"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7" borderId="47" xfId="0" applyFont="1" applyFill="1" applyBorder="1" applyAlignment="1">
      <alignment horizontal="left" vertical="center" wrapText="1"/>
    </xf>
    <xf numFmtId="0" fontId="29" fillId="7" borderId="23" xfId="0" applyFont="1" applyFill="1" applyBorder="1" applyAlignment="1">
      <alignment horizontal="left" vertical="center" wrapText="1"/>
    </xf>
    <xf numFmtId="4" fontId="4" fillId="0" borderId="6" xfId="0" applyNumberFormat="1" applyFont="1" applyFill="1" applyBorder="1" applyAlignment="1">
      <alignment horizontal="left" vertical="center" wrapText="1"/>
    </xf>
    <xf numFmtId="4" fontId="4" fillId="0" borderId="52" xfId="0" applyNumberFormat="1" applyFont="1" applyFill="1" applyBorder="1" applyAlignment="1">
      <alignment horizontal="left" vertical="center" wrapText="1"/>
    </xf>
    <xf numFmtId="4" fontId="4" fillId="0" borderId="24" xfId="0" applyNumberFormat="1" applyFont="1" applyFill="1" applyBorder="1" applyAlignment="1">
      <alignment horizontal="left" vertical="center" wrapText="1"/>
    </xf>
    <xf numFmtId="4" fontId="4" fillId="0" borderId="54" xfId="0" applyNumberFormat="1" applyFont="1" applyFill="1" applyBorder="1" applyAlignment="1">
      <alignment horizontal="left" vertical="center" wrapText="1"/>
    </xf>
    <xf numFmtId="4" fontId="4" fillId="0" borderId="9" xfId="0" applyNumberFormat="1" applyFont="1" applyFill="1" applyBorder="1" applyAlignment="1">
      <alignment horizontal="left" vertical="center" wrapText="1"/>
    </xf>
    <xf numFmtId="4" fontId="4" fillId="0" borderId="59" xfId="0" applyNumberFormat="1" applyFont="1" applyFill="1" applyBorder="1" applyAlignment="1">
      <alignment horizontal="left"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9" fillId="4" borderId="18" xfId="0" applyFont="1" applyFill="1" applyBorder="1" applyAlignment="1">
      <alignment horizontal="left" vertical="center" wrapText="1"/>
    </xf>
    <xf numFmtId="0" fontId="29" fillId="4" borderId="4"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0" borderId="38"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40" xfId="0" applyFont="1" applyFill="1" applyBorder="1" applyAlignment="1">
      <alignment horizontal="center" vertical="center"/>
    </xf>
    <xf numFmtId="0" fontId="67" fillId="0" borderId="0" xfId="0" applyFont="1" applyAlignment="1">
      <alignment horizontal="center" vertical="center"/>
    </xf>
    <xf numFmtId="0" fontId="49" fillId="0" borderId="0" xfId="0" applyFont="1" applyAlignment="1">
      <alignment horizontal="left" vertical="center" wrapText="1"/>
    </xf>
    <xf numFmtId="10" fontId="29" fillId="3" borderId="45" xfId="0" applyNumberFormat="1" applyFont="1" applyFill="1" applyBorder="1" applyAlignment="1">
      <alignment horizontal="center" vertical="center"/>
    </xf>
    <xf numFmtId="10" fontId="29" fillId="3" borderId="26" xfId="0" applyNumberFormat="1" applyFont="1" applyFill="1" applyBorder="1" applyAlignment="1">
      <alignment horizontal="center" vertical="center"/>
    </xf>
    <xf numFmtId="0" fontId="29" fillId="0" borderId="48" xfId="0" applyFont="1" applyBorder="1" applyAlignment="1">
      <alignment horizontal="center" vertical="center"/>
    </xf>
    <xf numFmtId="0" fontId="29" fillId="0" borderId="64" xfId="0" applyFont="1" applyBorder="1" applyAlignment="1">
      <alignment horizontal="center" vertical="center"/>
    </xf>
    <xf numFmtId="0" fontId="41" fillId="5" borderId="28" xfId="0" applyFont="1" applyFill="1" applyBorder="1" applyAlignment="1">
      <alignment horizontal="left" vertical="center" wrapText="1"/>
    </xf>
    <xf numFmtId="0" fontId="29" fillId="0" borderId="61" xfId="0" applyFont="1" applyBorder="1" applyAlignment="1">
      <alignment horizontal="center" vertical="center"/>
    </xf>
    <xf numFmtId="0" fontId="41" fillId="5" borderId="65" xfId="0" applyFont="1" applyFill="1" applyBorder="1" applyAlignment="1">
      <alignment horizontal="left" vertical="center" wrapText="1"/>
    </xf>
    <xf numFmtId="0" fontId="41" fillId="5" borderId="66" xfId="0" applyFont="1" applyFill="1" applyBorder="1" applyAlignment="1">
      <alignment horizontal="left" vertical="center" wrapText="1"/>
    </xf>
    <xf numFmtId="0" fontId="41" fillId="5" borderId="58" xfId="0" applyFont="1" applyFill="1" applyBorder="1" applyAlignment="1">
      <alignment horizontal="left" vertical="center" wrapText="1"/>
    </xf>
    <xf numFmtId="0" fontId="41" fillId="5" borderId="54" xfId="0" applyFont="1" applyFill="1" applyBorder="1" applyAlignment="1">
      <alignment horizontal="left" vertical="center" wrapText="1"/>
    </xf>
    <xf numFmtId="0" fontId="41" fillId="5" borderId="57" xfId="0" applyFont="1" applyFill="1" applyBorder="1" applyAlignment="1">
      <alignment horizontal="left" vertical="center" wrapText="1"/>
    </xf>
    <xf numFmtId="0" fontId="41" fillId="5" borderId="55" xfId="0" applyFont="1" applyFill="1" applyBorder="1" applyAlignment="1">
      <alignment horizontal="left" vertical="center" wrapText="1"/>
    </xf>
    <xf numFmtId="4" fontId="29" fillId="3" borderId="22" xfId="0" applyNumberFormat="1" applyFont="1" applyFill="1" applyBorder="1" applyAlignment="1">
      <alignment horizontal="center" vertical="center" wrapText="1"/>
    </xf>
    <xf numFmtId="4" fontId="29" fillId="3" borderId="25" xfId="0" applyNumberFormat="1" applyFont="1" applyFill="1" applyBorder="1" applyAlignment="1">
      <alignment horizontal="center" vertical="center" wrapText="1"/>
    </xf>
    <xf numFmtId="4" fontId="18" fillId="3" borderId="44" xfId="0" applyNumberFormat="1" applyFont="1" applyFill="1" applyBorder="1" applyAlignment="1">
      <alignment horizontal="center" vertical="center"/>
    </xf>
    <xf numFmtId="4" fontId="18" fillId="3" borderId="29" xfId="0" applyNumberFormat="1" applyFont="1" applyFill="1" applyBorder="1" applyAlignment="1">
      <alignment horizontal="center" vertical="center"/>
    </xf>
    <xf numFmtId="4" fontId="29" fillId="3" borderId="53" xfId="0" applyNumberFormat="1" applyFont="1" applyFill="1" applyBorder="1" applyAlignment="1">
      <alignment horizontal="center" vertical="center"/>
    </xf>
    <xf numFmtId="4" fontId="29" fillId="3" borderId="60" xfId="0" applyNumberFormat="1" applyFont="1" applyFill="1" applyBorder="1" applyAlignment="1">
      <alignment horizontal="center" vertical="center"/>
    </xf>
    <xf numFmtId="4" fontId="18" fillId="3" borderId="45" xfId="0" applyNumberFormat="1" applyFont="1" applyFill="1" applyBorder="1" applyAlignment="1">
      <alignment horizontal="center" vertical="center"/>
    </xf>
    <xf numFmtId="4" fontId="18" fillId="3" borderId="26" xfId="0" applyNumberFormat="1" applyFont="1" applyFill="1" applyBorder="1" applyAlignment="1">
      <alignment horizontal="center" vertical="center"/>
    </xf>
    <xf numFmtId="0" fontId="41" fillId="0" borderId="17"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164" fontId="35" fillId="0" borderId="3" xfId="0" applyNumberFormat="1" applyFont="1" applyFill="1" applyBorder="1" applyAlignment="1">
      <alignment horizontal="right" vertical="center"/>
    </xf>
    <xf numFmtId="164" fontId="35" fillId="0" borderId="21" xfId="0" applyNumberFormat="1" applyFont="1" applyFill="1" applyBorder="1" applyAlignment="1">
      <alignment horizontal="right" vertical="center"/>
    </xf>
    <xf numFmtId="164" fontId="35" fillId="0" borderId="5" xfId="0" applyNumberFormat="1" applyFont="1" applyFill="1" applyBorder="1" applyAlignment="1">
      <alignment horizontal="right" vertical="center"/>
    </xf>
    <xf numFmtId="4" fontId="35" fillId="0" borderId="3" xfId="0" applyNumberFormat="1" applyFont="1" applyFill="1" applyBorder="1" applyAlignment="1">
      <alignment horizontal="right" vertical="center" wrapText="1"/>
    </xf>
    <xf numFmtId="4" fontId="35" fillId="0" borderId="21" xfId="0" applyNumberFormat="1" applyFont="1" applyFill="1" applyBorder="1" applyAlignment="1">
      <alignment horizontal="right" vertical="center" wrapText="1"/>
    </xf>
    <xf numFmtId="4" fontId="35" fillId="0" borderId="5" xfId="0" applyNumberFormat="1" applyFont="1" applyFill="1" applyBorder="1" applyAlignment="1">
      <alignment horizontal="right" vertical="center" wrapText="1"/>
    </xf>
    <xf numFmtId="10" fontId="35" fillId="0" borderId="3" xfId="0" applyNumberFormat="1" applyFont="1" applyFill="1" applyBorder="1" applyAlignment="1">
      <alignment horizontal="left" vertical="center" wrapText="1"/>
    </xf>
    <xf numFmtId="0" fontId="0" fillId="0" borderId="5" xfId="0" applyBorder="1" applyAlignment="1">
      <alignment vertical="center" wrapText="1"/>
    </xf>
    <xf numFmtId="0" fontId="9" fillId="0" borderId="3" xfId="0" applyFont="1" applyBorder="1" applyAlignment="1">
      <alignment horizontal="left" vertical="center" wrapText="1"/>
    </xf>
    <xf numFmtId="0" fontId="14" fillId="0" borderId="5" xfId="0" applyFont="1" applyBorder="1" applyAlignment="1">
      <alignment horizontal="left" vertical="center" wrapText="1"/>
    </xf>
    <xf numFmtId="164" fontId="14" fillId="0" borderId="3" xfId="0" applyNumberFormat="1" applyFont="1" applyFill="1" applyBorder="1" applyAlignment="1">
      <alignment horizontal="right" vertical="center" wrapText="1"/>
    </xf>
    <xf numFmtId="0" fontId="0" fillId="0" borderId="5" xfId="0" applyBorder="1" applyAlignment="1">
      <alignment horizontal="right" vertical="center" wrapText="1"/>
    </xf>
    <xf numFmtId="164" fontId="35" fillId="0" borderId="3" xfId="0" applyNumberFormat="1" applyFont="1" applyFill="1" applyBorder="1" applyAlignment="1">
      <alignment vertical="center" wrapText="1"/>
    </xf>
    <xf numFmtId="0" fontId="35" fillId="0" borderId="5" xfId="0" applyFont="1" applyFill="1" applyBorder="1" applyAlignment="1">
      <alignmen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0" fillId="0" borderId="21" xfId="0" applyBorder="1" applyAlignment="1">
      <alignment horizontal="right" vertical="center" wrapText="1"/>
    </xf>
    <xf numFmtId="164" fontId="13" fillId="0" borderId="3" xfId="0" applyNumberFormat="1" applyFont="1" applyFill="1" applyBorder="1" applyAlignment="1">
      <alignment vertical="center" wrapText="1"/>
    </xf>
    <xf numFmtId="0" fontId="0" fillId="0" borderId="21" xfId="0" applyBorder="1" applyAlignment="1">
      <alignmen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21" xfId="0" applyFill="1" applyBorder="1" applyAlignment="1">
      <alignment horizontal="left" vertical="center" wrapText="1"/>
    </xf>
    <xf numFmtId="4" fontId="0" fillId="0" borderId="3" xfId="0" applyNumberFormat="1" applyBorder="1" applyAlignment="1">
      <alignment horizontal="right" vertical="center" wrapText="1"/>
    </xf>
    <xf numFmtId="4" fontId="0" fillId="0" borderId="21" xfId="0" applyNumberFormat="1" applyBorder="1" applyAlignment="1">
      <alignment horizontal="right" vertical="center" wrapText="1"/>
    </xf>
    <xf numFmtId="4" fontId="0" fillId="0" borderId="5" xfId="0" applyNumberFormat="1" applyBorder="1" applyAlignment="1">
      <alignment horizontal="righ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9" fillId="4" borderId="3" xfId="0" applyFont="1" applyFill="1" applyBorder="1" applyAlignment="1">
      <alignment horizontal="center" vertical="center"/>
    </xf>
    <xf numFmtId="0" fontId="29" fillId="4" borderId="5" xfId="0" applyFont="1" applyFill="1" applyBorder="1" applyAlignment="1">
      <alignment horizontal="center" vertical="center"/>
    </xf>
    <xf numFmtId="0" fontId="35" fillId="0" borderId="21" xfId="0" applyFont="1" applyFill="1" applyBorder="1" applyAlignment="1">
      <alignment horizontal="left" vertical="center" wrapText="1"/>
    </xf>
    <xf numFmtId="4" fontId="14" fillId="0" borderId="3" xfId="8" applyNumberFormat="1" applyFont="1" applyFill="1" applyBorder="1" applyAlignment="1">
      <alignment horizontal="right" vertical="center" wrapText="1"/>
    </xf>
    <xf numFmtId="0" fontId="14" fillId="0" borderId="3" xfId="8" applyFont="1" applyFill="1" applyBorder="1" applyAlignment="1">
      <alignment horizontal="left" vertical="center" wrapText="1"/>
    </xf>
    <xf numFmtId="0" fontId="0" fillId="0" borderId="21" xfId="0" applyBorder="1" applyAlignment="1">
      <alignment horizontal="left" vertical="center" wrapText="1"/>
    </xf>
    <xf numFmtId="164" fontId="14" fillId="0" borderId="5" xfId="0" applyNumberFormat="1" applyFont="1" applyFill="1" applyBorder="1" applyAlignment="1">
      <alignment horizontal="right" vertical="center" wrapText="1"/>
    </xf>
    <xf numFmtId="0" fontId="29" fillId="4" borderId="21" xfId="0" applyFont="1" applyFill="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13" fillId="0" borderId="3" xfId="0" applyFont="1" applyBorder="1" applyAlignment="1">
      <alignment horizontal="left" vertical="center" wrapText="1"/>
    </xf>
    <xf numFmtId="0" fontId="14" fillId="0" borderId="21" xfId="0" applyFont="1" applyBorder="1" applyAlignment="1">
      <alignment horizontal="left" vertical="center" wrapText="1"/>
    </xf>
    <xf numFmtId="0" fontId="29" fillId="4" borderId="3" xfId="8" applyFont="1" applyFill="1" applyBorder="1" applyAlignment="1">
      <alignment horizontal="center" vertical="center" wrapText="1"/>
    </xf>
    <xf numFmtId="0" fontId="29" fillId="4" borderId="21" xfId="8" applyFont="1" applyFill="1" applyBorder="1" applyAlignment="1">
      <alignment horizontal="center" vertical="center" wrapText="1"/>
    </xf>
    <xf numFmtId="0" fontId="0" fillId="4" borderId="5" xfId="0" applyFill="1" applyBorder="1" applyAlignment="1">
      <alignment horizontal="center" vertical="center" wrapText="1"/>
    </xf>
    <xf numFmtId="0" fontId="14" fillId="0" borderId="3" xfId="8" applyFont="1" applyFill="1" applyBorder="1" applyAlignment="1">
      <alignment vertical="center" wrapText="1"/>
    </xf>
    <xf numFmtId="0" fontId="14" fillId="0" borderId="21" xfId="8" applyFont="1" applyFill="1" applyBorder="1" applyAlignment="1">
      <alignment vertical="center" wrapText="1"/>
    </xf>
    <xf numFmtId="0" fontId="8" fillId="0" borderId="3" xfId="8" applyFont="1" applyFill="1" applyBorder="1" applyAlignment="1">
      <alignment horizontal="left" vertical="center" wrapText="1"/>
    </xf>
    <xf numFmtId="0" fontId="14" fillId="0" borderId="21" xfId="8" applyFont="1" applyFill="1" applyBorder="1" applyAlignment="1">
      <alignment horizontal="left" vertical="center"/>
    </xf>
    <xf numFmtId="0" fontId="0" fillId="0" borderId="5" xfId="0" applyBorder="1" applyAlignment="1">
      <alignment horizontal="left" vertical="center"/>
    </xf>
    <xf numFmtId="4" fontId="35" fillId="0" borderId="3" xfId="0" applyNumberFormat="1" applyFont="1" applyFill="1" applyBorder="1" applyAlignment="1">
      <alignment horizontal="right" vertical="center"/>
    </xf>
    <xf numFmtId="4" fontId="35" fillId="0" borderId="21" xfId="0" applyNumberFormat="1" applyFont="1" applyFill="1" applyBorder="1" applyAlignment="1">
      <alignment horizontal="right" vertical="center"/>
    </xf>
    <xf numFmtId="0" fontId="0" fillId="0" borderId="5" xfId="0" applyBorder="1" applyAlignment="1">
      <alignment horizontal="right" vertical="center"/>
    </xf>
    <xf numFmtId="4" fontId="35" fillId="0" borderId="5" xfId="0" applyNumberFormat="1" applyFont="1" applyFill="1" applyBorder="1" applyAlignment="1">
      <alignment horizontal="right" vertical="center"/>
    </xf>
    <xf numFmtId="0" fontId="14" fillId="0" borderId="6" xfId="0" applyFont="1" applyFill="1"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9" fillId="0" borderId="3" xfId="0" applyFont="1" applyFill="1" applyBorder="1" applyAlignment="1">
      <alignment vertical="center" wrapText="1"/>
    </xf>
    <xf numFmtId="0" fontId="14" fillId="0" borderId="5" xfId="8" applyFont="1" applyFill="1" applyBorder="1" applyAlignment="1">
      <alignment horizontal="left" vertical="center" wrapText="1"/>
    </xf>
    <xf numFmtId="0" fontId="29" fillId="4" borderId="3" xfId="8" applyFont="1" applyFill="1" applyBorder="1" applyAlignment="1">
      <alignment horizontal="center" vertical="center"/>
    </xf>
    <xf numFmtId="0" fontId="29" fillId="4" borderId="21" xfId="8" applyFont="1" applyFill="1" applyBorder="1" applyAlignment="1">
      <alignment horizontal="center" vertical="center"/>
    </xf>
    <xf numFmtId="0" fontId="0" fillId="4" borderId="21" xfId="0" applyFill="1" applyBorder="1" applyAlignment="1">
      <alignment horizontal="center" vertical="center"/>
    </xf>
    <xf numFmtId="0" fontId="14" fillId="0" borderId="3" xfId="0" applyFont="1" applyFill="1" applyBorder="1" applyAlignment="1">
      <alignment vertical="center" wrapText="1"/>
    </xf>
    <xf numFmtId="0" fontId="14" fillId="0" borderId="21" xfId="0" applyFont="1" applyFill="1" applyBorder="1" applyAlignment="1">
      <alignment vertical="center" wrapText="1"/>
    </xf>
    <xf numFmtId="0" fontId="13" fillId="0" borderId="3" xfId="0" applyFont="1" applyFill="1" applyBorder="1" applyAlignment="1">
      <alignment vertical="center" wrapText="1"/>
    </xf>
    <xf numFmtId="0" fontId="8" fillId="0" borderId="3" xfId="8" applyFont="1" applyBorder="1" applyAlignment="1">
      <alignment vertical="center" wrapText="1"/>
    </xf>
    <xf numFmtId="0" fontId="14" fillId="0" borderId="21" xfId="8" applyFont="1" applyBorder="1" applyAlignment="1">
      <alignment vertical="center" wrapText="1"/>
    </xf>
    <xf numFmtId="0" fontId="13" fillId="0" borderId="3" xfId="0" applyFont="1" applyBorder="1" applyAlignment="1">
      <alignment vertical="center" wrapText="1"/>
    </xf>
    <xf numFmtId="0" fontId="14"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right" vertical="center"/>
    </xf>
    <xf numFmtId="0" fontId="14" fillId="0" borderId="3" xfId="0" applyFont="1" applyFill="1" applyBorder="1" applyAlignment="1">
      <alignment horizontal="left" vertical="center" wrapText="1"/>
    </xf>
    <xf numFmtId="0" fontId="14" fillId="0" borderId="3" xfId="8" applyFont="1" applyBorder="1" applyAlignment="1">
      <alignment vertical="center" wrapText="1"/>
    </xf>
    <xf numFmtId="0" fontId="13" fillId="0" borderId="3" xfId="8" applyFont="1" applyBorder="1" applyAlignment="1">
      <alignment vertical="center" wrapText="1"/>
    </xf>
    <xf numFmtId="0" fontId="0" fillId="0" borderId="6" xfId="0" applyBorder="1" applyAlignment="1">
      <alignment horizontal="left" vertical="center" wrapText="1"/>
    </xf>
    <xf numFmtId="0" fontId="14" fillId="0" borderId="21" xfId="0" applyFont="1" applyFill="1" applyBorder="1" applyAlignment="1">
      <alignment horizontal="left" vertical="center" wrapText="1"/>
    </xf>
    <xf numFmtId="164" fontId="9" fillId="0" borderId="3" xfId="0" applyNumberFormat="1" applyFont="1" applyFill="1" applyBorder="1" applyAlignment="1">
      <alignment vertical="center" wrapText="1"/>
    </xf>
    <xf numFmtId="164" fontId="14" fillId="0" borderId="21" xfId="0" applyNumberFormat="1" applyFont="1" applyFill="1" applyBorder="1" applyAlignment="1">
      <alignment horizontal="right" vertical="center" wrapText="1"/>
    </xf>
    <xf numFmtId="4" fontId="35" fillId="0" borderId="3" xfId="0" applyNumberFormat="1" applyFont="1" applyFill="1" applyBorder="1" applyAlignment="1">
      <alignment horizontal="left" vertical="center" wrapText="1"/>
    </xf>
    <xf numFmtId="164" fontId="35" fillId="0" borderId="3" xfId="0" applyNumberFormat="1" applyFont="1" applyFill="1" applyBorder="1" applyAlignment="1">
      <alignment horizontal="left" vertical="center" wrapText="1"/>
    </xf>
    <xf numFmtId="164" fontId="35" fillId="0" borderId="3" xfId="0" applyNumberFormat="1" applyFont="1" applyFill="1" applyBorder="1" applyAlignment="1">
      <alignment horizontal="center" vertical="center"/>
    </xf>
    <xf numFmtId="164" fontId="35" fillId="0" borderId="5" xfId="0" applyNumberFormat="1" applyFont="1" applyFill="1" applyBorder="1" applyAlignment="1">
      <alignment horizontal="center" vertical="center"/>
    </xf>
    <xf numFmtId="164" fontId="13" fillId="0" borderId="3" xfId="0" applyNumberFormat="1" applyFont="1" applyFill="1" applyBorder="1" applyAlignment="1">
      <alignment horizontal="left" vertical="center" wrapText="1"/>
    </xf>
    <xf numFmtId="164" fontId="14" fillId="0" borderId="21" xfId="0" applyNumberFormat="1" applyFont="1" applyFill="1" applyBorder="1" applyAlignment="1">
      <alignment horizontal="left" vertical="center" wrapText="1"/>
    </xf>
    <xf numFmtId="164" fontId="9"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164" fontId="14" fillId="0" borderId="3" xfId="0" applyNumberFormat="1" applyFont="1" applyFill="1" applyBorder="1" applyAlignment="1">
      <alignment horizontal="left" vertical="center" wrapText="1"/>
    </xf>
    <xf numFmtId="0" fontId="0" fillId="4" borderId="5" xfId="0" applyFill="1" applyBorder="1" applyAlignment="1">
      <alignment horizontal="center" vertical="center"/>
    </xf>
    <xf numFmtId="0" fontId="0" fillId="0" borderId="5" xfId="0" applyBorder="1" applyAlignment="1">
      <alignment vertical="center"/>
    </xf>
    <xf numFmtId="0" fontId="29" fillId="4" borderId="1" xfId="8" applyFont="1" applyFill="1" applyBorder="1" applyAlignment="1">
      <alignment horizontal="center" vertical="center"/>
    </xf>
    <xf numFmtId="0" fontId="14"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14" fillId="0" borderId="21" xfId="0" applyFont="1" applyBorder="1" applyAlignment="1">
      <alignment horizontal="left" vertical="center"/>
    </xf>
    <xf numFmtId="0" fontId="14" fillId="0" borderId="5" xfId="0" applyFont="1" applyBorder="1" applyAlignment="1">
      <alignment horizontal="left" vertical="center"/>
    </xf>
    <xf numFmtId="164" fontId="14" fillId="2" borderId="3" xfId="0" applyNumberFormat="1" applyFont="1" applyFill="1" applyBorder="1" applyAlignment="1">
      <alignment horizontal="right" vertical="center" wrapText="1"/>
    </xf>
    <xf numFmtId="0" fontId="14" fillId="2" borderId="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29"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14" fillId="0" borderId="1" xfId="0" applyFont="1" applyFill="1" applyBorder="1" applyAlignment="1">
      <alignment vertical="center" wrapText="1"/>
    </xf>
    <xf numFmtId="0" fontId="0" fillId="0" borderId="1" xfId="0" applyFill="1" applyBorder="1" applyAlignment="1">
      <alignment vertical="center" wrapText="1"/>
    </xf>
    <xf numFmtId="0" fontId="10" fillId="0" borderId="6" xfId="0" applyFont="1" applyFill="1" applyBorder="1" applyAlignment="1">
      <alignment vertical="center" wrapText="1"/>
    </xf>
    <xf numFmtId="0" fontId="0" fillId="0" borderId="24" xfId="0" applyFill="1" applyBorder="1" applyAlignment="1">
      <alignment vertical="center" wrapText="1"/>
    </xf>
    <xf numFmtId="0" fontId="8" fillId="0" borderId="3" xfId="0" applyFont="1" applyFill="1" applyBorder="1" applyAlignment="1">
      <alignment vertical="center" wrapText="1"/>
    </xf>
    <xf numFmtId="0" fontId="0" fillId="0" borderId="21" xfId="0" applyFill="1" applyBorder="1" applyAlignment="1">
      <alignment vertical="center" wrapText="1"/>
    </xf>
    <xf numFmtId="0" fontId="13" fillId="0" borderId="6" xfId="0" applyFont="1" applyFill="1" applyBorder="1" applyAlignment="1">
      <alignment horizontal="left" vertical="center" wrapText="1"/>
    </xf>
    <xf numFmtId="0" fontId="13" fillId="0" borderId="4" xfId="0" applyFont="1" applyFill="1" applyBorder="1" applyAlignment="1">
      <alignment horizontal="left" vertical="center" wrapText="1"/>
    </xf>
    <xf numFmtId="164" fontId="5" fillId="0" borderId="3" xfId="0" applyNumberFormat="1" applyFont="1" applyFill="1" applyBorder="1" applyAlignment="1">
      <alignment horizontal="left" vertical="center" wrapText="1"/>
    </xf>
    <xf numFmtId="164" fontId="24" fillId="0" borderId="5" xfId="0" applyNumberFormat="1"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3" xfId="0" applyFont="1" applyFill="1" applyBorder="1" applyAlignment="1">
      <alignment vertical="center" wrapText="1"/>
    </xf>
    <xf numFmtId="0" fontId="25" fillId="0" borderId="21" xfId="0" applyFont="1" applyFill="1" applyBorder="1" applyAlignment="1">
      <alignment vertical="center" wrapText="1"/>
    </xf>
    <xf numFmtId="0" fontId="25" fillId="0" borderId="5" xfId="0" applyFont="1" applyFill="1" applyBorder="1" applyAlignment="1">
      <alignment vertical="center" wrapText="1"/>
    </xf>
    <xf numFmtId="0" fontId="20" fillId="0" borderId="3" xfId="5" applyFont="1" applyBorder="1" applyAlignment="1">
      <alignment vertical="center" wrapText="1"/>
    </xf>
    <xf numFmtId="0" fontId="25" fillId="0" borderId="21" xfId="5" applyFont="1" applyBorder="1" applyAlignment="1">
      <alignment vertical="center"/>
    </xf>
    <xf numFmtId="0" fontId="25" fillId="0" borderId="5" xfId="5" applyFont="1" applyBorder="1" applyAlignment="1">
      <alignment vertical="center"/>
    </xf>
    <xf numFmtId="0" fontId="25" fillId="0" borderId="21" xfId="5" applyFont="1" applyBorder="1" applyAlignment="1">
      <alignment vertical="center" wrapText="1"/>
    </xf>
    <xf numFmtId="0" fontId="25" fillId="0" borderId="5" xfId="5" applyFont="1" applyBorder="1" applyAlignment="1">
      <alignment vertical="center" wrapText="1"/>
    </xf>
    <xf numFmtId="0" fontId="23" fillId="0" borderId="3" xfId="5" applyFont="1" applyBorder="1" applyAlignment="1">
      <alignment vertical="center" wrapText="1"/>
    </xf>
    <xf numFmtId="0" fontId="21" fillId="0" borderId="3"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9" fillId="3" borderId="3" xfId="5" applyFont="1" applyFill="1" applyBorder="1" applyAlignment="1">
      <alignment horizontal="center" vertical="center"/>
    </xf>
    <xf numFmtId="0" fontId="29" fillId="3" borderId="21" xfId="5" applyFont="1" applyFill="1" applyBorder="1" applyAlignment="1">
      <alignment horizontal="center" vertical="center"/>
    </xf>
    <xf numFmtId="0" fontId="29" fillId="3" borderId="5" xfId="5" applyFont="1" applyFill="1" applyBorder="1" applyAlignment="1">
      <alignment horizontal="center" vertical="center"/>
    </xf>
    <xf numFmtId="0" fontId="25" fillId="0" borderId="3" xfId="5" applyFont="1" applyBorder="1" applyAlignment="1">
      <alignment vertical="center" wrapText="1"/>
    </xf>
    <xf numFmtId="0" fontId="25" fillId="0" borderId="3" xfId="0" applyFont="1" applyBorder="1" applyAlignment="1">
      <alignment vertical="center"/>
    </xf>
    <xf numFmtId="0" fontId="25" fillId="0" borderId="21" xfId="0" applyFont="1" applyBorder="1" applyAlignment="1">
      <alignment vertical="center"/>
    </xf>
    <xf numFmtId="0" fontId="25" fillId="0" borderId="5" xfId="0" applyFont="1" applyBorder="1" applyAlignment="1">
      <alignment vertical="center"/>
    </xf>
    <xf numFmtId="4" fontId="35" fillId="0" borderId="6" xfId="0" applyNumberFormat="1" applyFont="1" applyFill="1" applyBorder="1" applyAlignment="1">
      <alignment horizontal="right" vertical="center"/>
    </xf>
    <xf numFmtId="4" fontId="35" fillId="0" borderId="24" xfId="0" applyNumberFormat="1" applyFont="1" applyFill="1" applyBorder="1" applyAlignment="1">
      <alignment horizontal="right" vertical="center"/>
    </xf>
    <xf numFmtId="4" fontId="35" fillId="0" borderId="4" xfId="0" applyNumberFormat="1" applyFont="1" applyFill="1" applyBorder="1" applyAlignment="1">
      <alignment horizontal="right" vertical="center"/>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2" fillId="0" borderId="3" xfId="5" applyFont="1" applyBorder="1" applyAlignment="1">
      <alignment horizontal="left" vertical="center" wrapText="1"/>
    </xf>
    <xf numFmtId="0" fontId="22" fillId="0" borderId="5" xfId="5" applyFont="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5" xfId="0" applyFont="1" applyFill="1" applyBorder="1" applyAlignment="1">
      <alignment horizontal="left" vertical="center"/>
    </xf>
    <xf numFmtId="0" fontId="13"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164" fontId="21" fillId="0" borderId="3" xfId="0" applyNumberFormat="1" applyFont="1" applyFill="1" applyBorder="1" applyAlignment="1">
      <alignment horizontal="left" vertical="center" wrapText="1"/>
    </xf>
    <xf numFmtId="164" fontId="25" fillId="0" borderId="5" xfId="0" applyNumberFormat="1" applyFont="1" applyFill="1" applyBorder="1" applyAlignment="1">
      <alignment horizontal="left" vertical="center" wrapText="1"/>
    </xf>
    <xf numFmtId="4" fontId="25" fillId="0" borderId="1" xfId="0" applyNumberFormat="1" applyFont="1" applyFill="1" applyBorder="1" applyAlignment="1">
      <alignment horizontal="right" vertical="center"/>
    </xf>
    <xf numFmtId="164" fontId="35" fillId="5" borderId="3" xfId="0" applyNumberFormat="1" applyFont="1" applyFill="1" applyBorder="1" applyAlignment="1">
      <alignment horizontal="right" vertical="center" wrapText="1"/>
    </xf>
    <xf numFmtId="164" fontId="35" fillId="5" borderId="5" xfId="0" applyNumberFormat="1" applyFont="1" applyFill="1" applyBorder="1" applyAlignment="1">
      <alignment horizontal="right" vertical="center" wrapText="1"/>
    </xf>
    <xf numFmtId="10" fontId="35" fillId="0" borderId="3" xfId="0" applyNumberFormat="1" applyFont="1" applyFill="1" applyBorder="1" applyAlignment="1">
      <alignment horizontal="right" vertical="center"/>
    </xf>
    <xf numFmtId="10" fontId="35" fillId="0" borderId="5" xfId="0" applyNumberFormat="1" applyFont="1" applyFill="1" applyBorder="1" applyAlignment="1">
      <alignment horizontal="right" vertical="center"/>
    </xf>
    <xf numFmtId="164" fontId="21" fillId="0" borderId="21" xfId="0" applyNumberFormat="1" applyFont="1" applyFill="1" applyBorder="1" applyAlignment="1">
      <alignment horizontal="left" vertical="center" wrapText="1"/>
    </xf>
    <xf numFmtId="164" fontId="25" fillId="0" borderId="21" xfId="0" applyNumberFormat="1" applyFont="1" applyFill="1" applyBorder="1" applyAlignment="1">
      <alignment horizontal="left" vertical="center" wrapText="1"/>
    </xf>
    <xf numFmtId="0" fontId="29" fillId="3" borderId="21" xfId="5" applyFont="1" applyFill="1" applyBorder="1" applyAlignment="1">
      <alignment horizontal="center" vertical="center" wrapText="1"/>
    </xf>
    <xf numFmtId="0" fontId="29" fillId="3" borderId="5" xfId="5" applyFont="1" applyFill="1" applyBorder="1" applyAlignment="1">
      <alignment horizontal="center" vertical="center" wrapText="1"/>
    </xf>
    <xf numFmtId="0" fontId="29" fillId="3" borderId="3" xfId="5" applyFont="1" applyFill="1" applyBorder="1" applyAlignment="1">
      <alignment horizontal="center" vertical="center" wrapText="1"/>
    </xf>
    <xf numFmtId="0" fontId="25" fillId="0" borderId="3" xfId="5" applyFont="1" applyFill="1" applyBorder="1" applyAlignment="1">
      <alignment vertical="center" wrapText="1"/>
    </xf>
    <xf numFmtId="0" fontId="25" fillId="0" borderId="5" xfId="5" applyFont="1" applyFill="1" applyBorder="1" applyAlignment="1">
      <alignment vertical="center" wrapText="1"/>
    </xf>
    <xf numFmtId="0" fontId="21" fillId="0" borderId="3" xfId="5" applyFont="1" applyFill="1" applyBorder="1" applyAlignment="1">
      <alignment vertical="center" wrapText="1"/>
    </xf>
    <xf numFmtId="0" fontId="25" fillId="0" borderId="21" xfId="5" applyFont="1" applyFill="1" applyBorder="1" applyAlignment="1">
      <alignment vertical="center" wrapText="1"/>
    </xf>
    <xf numFmtId="0" fontId="24" fillId="0" borderId="3" xfId="5" applyFont="1" applyBorder="1" applyAlignment="1">
      <alignment vertical="center" wrapText="1"/>
    </xf>
    <xf numFmtId="0" fontId="24" fillId="0" borderId="21" xfId="5" applyFont="1" applyBorder="1" applyAlignment="1">
      <alignment vertical="center" wrapText="1"/>
    </xf>
    <xf numFmtId="0" fontId="2" fillId="0" borderId="0" xfId="5" applyFont="1" applyAlignment="1">
      <alignment horizontal="left" vertical="top" wrapText="1"/>
    </xf>
    <xf numFmtId="0" fontId="27" fillId="0" borderId="0" xfId="5" applyAlignment="1">
      <alignment horizontal="left" vertical="top" wrapText="1"/>
    </xf>
    <xf numFmtId="4" fontId="35" fillId="0" borderId="21" xfId="0" applyNumberFormat="1" applyFont="1" applyFill="1" applyBorder="1" applyAlignment="1">
      <alignment horizontal="left" vertical="center" wrapText="1"/>
    </xf>
    <xf numFmtId="4" fontId="35" fillId="0" borderId="5" xfId="0" applyNumberFormat="1" applyFont="1" applyFill="1" applyBorder="1" applyAlignment="1">
      <alignment horizontal="left" vertical="center" wrapText="1"/>
    </xf>
    <xf numFmtId="164" fontId="35" fillId="5" borderId="21" xfId="0" applyNumberFormat="1" applyFont="1" applyFill="1" applyBorder="1" applyAlignment="1">
      <alignment horizontal="right" vertical="center" wrapText="1"/>
    </xf>
    <xf numFmtId="10" fontId="35" fillId="0" borderId="21" xfId="0" applyNumberFormat="1" applyFont="1" applyFill="1" applyBorder="1" applyAlignment="1">
      <alignment horizontal="right" vertical="center"/>
    </xf>
    <xf numFmtId="0" fontId="3" fillId="0" borderId="3" xfId="5" applyFont="1" applyBorder="1" applyAlignment="1">
      <alignment vertical="center" wrapText="1"/>
    </xf>
    <xf numFmtId="0" fontId="25" fillId="0" borderId="21" xfId="0" applyFont="1" applyBorder="1" applyAlignment="1">
      <alignment vertical="center" wrapText="1"/>
    </xf>
    <xf numFmtId="0" fontId="29" fillId="3" borderId="3"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41" fillId="4" borderId="22" xfId="0" applyFont="1" applyFill="1" applyBorder="1" applyAlignment="1">
      <alignment vertical="center" wrapText="1"/>
    </xf>
    <xf numFmtId="0" fontId="41" fillId="4" borderId="49" xfId="0" applyFont="1" applyFill="1" applyBorder="1" applyAlignment="1">
      <alignment vertical="center" wrapText="1"/>
    </xf>
    <xf numFmtId="0" fontId="29" fillId="4" borderId="14"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0" fillId="0" borderId="5" xfId="0"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3" xfId="9" applyFont="1" applyFill="1" applyBorder="1" applyAlignment="1">
      <alignment horizontal="left" vertical="center" wrapText="1"/>
    </xf>
    <xf numFmtId="0" fontId="7" fillId="0" borderId="21" xfId="9" applyFont="1" applyFill="1" applyBorder="1" applyAlignment="1">
      <alignment horizontal="left" vertical="center" wrapText="1"/>
    </xf>
    <xf numFmtId="0" fontId="41" fillId="4" borderId="1" xfId="0" applyFont="1" applyFill="1" applyBorder="1" applyAlignment="1">
      <alignment vertical="center" wrapText="1"/>
    </xf>
    <xf numFmtId="0" fontId="41" fillId="4" borderId="3" xfId="0" applyFont="1" applyFill="1" applyBorder="1" applyAlignment="1">
      <alignment vertical="center" wrapText="1"/>
    </xf>
    <xf numFmtId="0" fontId="41" fillId="4" borderId="2" xfId="0" applyFont="1" applyFill="1" applyBorder="1" applyAlignment="1">
      <alignment vertical="center" wrapText="1"/>
    </xf>
    <xf numFmtId="0" fontId="41" fillId="4" borderId="6" xfId="0" applyFont="1" applyFill="1" applyBorder="1" applyAlignment="1">
      <alignment vertical="center" wrapText="1"/>
    </xf>
    <xf numFmtId="0" fontId="41" fillId="4" borderId="31" xfId="0" applyFont="1" applyFill="1" applyBorder="1" applyAlignment="1">
      <alignment vertical="center" wrapText="1"/>
    </xf>
    <xf numFmtId="0" fontId="41" fillId="4" borderId="53" xfId="0" applyFont="1" applyFill="1" applyBorder="1" applyAlignment="1">
      <alignment vertical="center" wrapText="1"/>
    </xf>
    <xf numFmtId="0" fontId="41" fillId="4" borderId="3" xfId="0" applyFont="1" applyFill="1" applyBorder="1" applyAlignment="1">
      <alignment horizontal="center" vertical="center" textRotation="90" wrapText="1"/>
    </xf>
    <xf numFmtId="0" fontId="41" fillId="4" borderId="5" xfId="0" applyFont="1" applyFill="1" applyBorder="1" applyAlignment="1">
      <alignment horizontal="center" vertical="center" textRotation="90" wrapText="1"/>
    </xf>
    <xf numFmtId="0" fontId="50" fillId="4" borderId="1" xfId="0" applyFont="1" applyFill="1" applyBorder="1" applyAlignment="1">
      <alignment horizontal="left" vertical="center" wrapText="1"/>
    </xf>
    <xf numFmtId="0" fontId="50" fillId="4" borderId="3" xfId="0" applyFont="1" applyFill="1" applyBorder="1" applyAlignment="1">
      <alignment horizontal="left" vertical="center" wrapText="1"/>
    </xf>
    <xf numFmtId="0" fontId="7" fillId="0" borderId="21" xfId="0" applyFont="1" applyFill="1" applyBorder="1" applyAlignment="1">
      <alignment horizontal="left" vertical="center"/>
    </xf>
    <xf numFmtId="0" fontId="0" fillId="0" borderId="5" xfId="0" applyFill="1" applyBorder="1" applyAlignment="1">
      <alignment horizontal="left" vertical="center"/>
    </xf>
    <xf numFmtId="4" fontId="7" fillId="0" borderId="3" xfId="0" applyNumberFormat="1" applyFont="1" applyFill="1" applyBorder="1" applyAlignment="1">
      <alignment horizontal="right" vertical="center"/>
    </xf>
    <xf numFmtId="4" fontId="7" fillId="0" borderId="21" xfId="0" applyNumberFormat="1" applyFont="1" applyFill="1" applyBorder="1" applyAlignment="1">
      <alignment horizontal="right" vertical="center"/>
    </xf>
    <xf numFmtId="0" fontId="0" fillId="0" borderId="5" xfId="0" applyFill="1" applyBorder="1" applyAlignment="1">
      <alignment horizontal="right" vertical="center"/>
    </xf>
    <xf numFmtId="4" fontId="7" fillId="0" borderId="3" xfId="0" applyNumberFormat="1" applyFont="1" applyFill="1" applyBorder="1" applyAlignment="1">
      <alignment horizontal="center" vertical="center"/>
    </xf>
    <xf numFmtId="0" fontId="0" fillId="0" borderId="21" xfId="0" applyFill="1" applyBorder="1" applyAlignment="1">
      <alignment horizontal="center" vertical="center"/>
    </xf>
    <xf numFmtId="0" fontId="0" fillId="0" borderId="5" xfId="0" applyFill="1" applyBorder="1" applyAlignment="1">
      <alignment horizontal="center" vertical="center"/>
    </xf>
    <xf numFmtId="0" fontId="7" fillId="0" borderId="45"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46" xfId="0" applyFont="1" applyFill="1" applyBorder="1" applyAlignment="1">
      <alignment horizontal="left" vertical="center" wrapText="1"/>
    </xf>
    <xf numFmtId="10" fontId="7" fillId="0" borderId="53" xfId="0" applyNumberFormat="1" applyFont="1" applyFill="1" applyBorder="1" applyAlignment="1">
      <alignment horizontal="center" vertical="center"/>
    </xf>
    <xf numFmtId="10" fontId="7" fillId="0" borderId="51" xfId="0" applyNumberFormat="1" applyFont="1" applyFill="1" applyBorder="1" applyAlignment="1">
      <alignment horizontal="center" vertical="center"/>
    </xf>
    <xf numFmtId="10" fontId="7" fillId="0" borderId="43" xfId="0" applyNumberFormat="1" applyFont="1" applyFill="1" applyBorder="1" applyAlignment="1">
      <alignment horizontal="center" vertical="center"/>
    </xf>
    <xf numFmtId="0" fontId="0" fillId="0" borderId="46" xfId="0" applyFill="1" applyBorder="1" applyAlignment="1">
      <alignment horizontal="left" vertical="center" wrapText="1"/>
    </xf>
    <xf numFmtId="0" fontId="29" fillId="4" borderId="56" xfId="0" applyFont="1" applyFill="1" applyBorder="1" applyAlignment="1">
      <alignment horizontal="center" vertical="center" wrapText="1"/>
    </xf>
    <xf numFmtId="0" fontId="41" fillId="4" borderId="51" xfId="0" applyFont="1" applyFill="1" applyBorder="1" applyAlignment="1">
      <alignment vertical="center" wrapText="1"/>
    </xf>
    <xf numFmtId="0" fontId="41" fillId="4" borderId="53" xfId="0" applyFont="1" applyFill="1" applyBorder="1" applyAlignment="1">
      <alignment horizontal="left" vertical="center" wrapText="1"/>
    </xf>
    <xf numFmtId="0" fontId="41" fillId="4" borderId="43"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53" xfId="0" applyNumberFormat="1" applyFill="1" applyBorder="1" applyAlignment="1">
      <alignment horizontal="center" vertical="center" wrapText="1"/>
    </xf>
    <xf numFmtId="10" fontId="0" fillId="0" borderId="43" xfId="0" applyNumberForma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35" fillId="0" borderId="63" xfId="0" applyFont="1" applyFill="1" applyBorder="1" applyAlignment="1">
      <alignment horizontal="left" vertical="center" wrapText="1"/>
    </xf>
    <xf numFmtId="0" fontId="35" fillId="0" borderId="11" xfId="0" applyFont="1" applyFill="1" applyBorder="1" applyAlignment="1">
      <alignment horizontal="left" vertical="center" wrapText="1"/>
    </xf>
    <xf numFmtId="4" fontId="7" fillId="0" borderId="3" xfId="0" applyNumberFormat="1" applyFont="1" applyFill="1" applyBorder="1" applyAlignment="1">
      <alignment horizontal="right" vertical="center" wrapText="1"/>
    </xf>
    <xf numFmtId="4" fontId="7" fillId="0" borderId="5" xfId="0" applyNumberFormat="1" applyFont="1" applyFill="1" applyBorder="1" applyAlignment="1">
      <alignment horizontal="right" vertical="center" wrapText="1"/>
    </xf>
    <xf numFmtId="10" fontId="7" fillId="0" borderId="53" xfId="0" applyNumberFormat="1" applyFont="1" applyBorder="1" applyAlignment="1">
      <alignment horizontal="center" vertical="center"/>
    </xf>
    <xf numFmtId="10" fontId="7" fillId="0" borderId="43" xfId="0" applyNumberFormat="1" applyFont="1" applyBorder="1" applyAlignment="1">
      <alignment horizontal="center" vertical="center"/>
    </xf>
    <xf numFmtId="4" fontId="7" fillId="0" borderId="5" xfId="0" applyNumberFormat="1" applyFont="1" applyFill="1" applyBorder="1" applyAlignment="1">
      <alignment horizontal="right" vertical="center"/>
    </xf>
    <xf numFmtId="4" fontId="7" fillId="0" borderId="5" xfId="0" applyNumberFormat="1" applyFont="1" applyFill="1" applyBorder="1" applyAlignment="1">
      <alignment horizontal="center" vertical="center"/>
    </xf>
    <xf numFmtId="0" fontId="7" fillId="2" borderId="45" xfId="0" applyFont="1" applyFill="1" applyBorder="1" applyAlignment="1">
      <alignment horizontal="left" vertical="center" wrapText="1"/>
    </xf>
    <xf numFmtId="0" fontId="7" fillId="2" borderId="46" xfId="0" applyFont="1" applyFill="1" applyBorder="1" applyAlignment="1">
      <alignment horizontal="left" vertical="center" wrapText="1"/>
    </xf>
    <xf numFmtId="10" fontId="7" fillId="0" borderId="51" xfId="0" applyNumberFormat="1" applyFont="1" applyBorder="1" applyAlignment="1">
      <alignment horizontal="center" vertical="center"/>
    </xf>
    <xf numFmtId="0" fontId="35" fillId="0" borderId="22" xfId="0" applyFont="1" applyBorder="1" applyAlignment="1">
      <alignment horizontal="left" vertical="center" wrapText="1"/>
    </xf>
    <xf numFmtId="0" fontId="35" fillId="0" borderId="18" xfId="0" applyFont="1" applyBorder="1" applyAlignment="1">
      <alignment horizontal="left" vertical="center" wrapText="1"/>
    </xf>
    <xf numFmtId="0" fontId="44" fillId="0" borderId="3" xfId="0" applyFont="1" applyFill="1" applyBorder="1" applyAlignment="1">
      <alignment horizontal="left" vertical="center" wrapText="1"/>
    </xf>
    <xf numFmtId="0" fontId="44" fillId="0" borderId="21" xfId="0" applyFont="1" applyFill="1" applyBorder="1" applyAlignment="1">
      <alignment horizontal="left" vertical="center" wrapText="1"/>
    </xf>
    <xf numFmtId="0" fontId="44" fillId="0" borderId="5" xfId="0" applyFont="1" applyFill="1" applyBorder="1" applyAlignment="1">
      <alignment horizontal="left" vertical="center" wrapText="1"/>
    </xf>
    <xf numFmtId="4" fontId="44" fillId="0" borderId="3" xfId="0" applyNumberFormat="1" applyFont="1" applyBorder="1" applyAlignment="1">
      <alignment horizontal="right" vertical="center"/>
    </xf>
    <xf numFmtId="4" fontId="44" fillId="0" borderId="21" xfId="0" applyNumberFormat="1" applyFont="1" applyBorder="1" applyAlignment="1">
      <alignment horizontal="right" vertical="center"/>
    </xf>
    <xf numFmtId="4" fontId="44" fillId="0" borderId="5" xfId="0" applyNumberFormat="1" applyFont="1" applyBorder="1" applyAlignment="1">
      <alignment horizontal="right" vertical="center"/>
    </xf>
    <xf numFmtId="4" fontId="35" fillId="0" borderId="3" xfId="0" applyNumberFormat="1" applyFont="1" applyBorder="1" applyAlignment="1">
      <alignment horizontal="center" vertical="center" wrapText="1"/>
    </xf>
    <xf numFmtId="4" fontId="35" fillId="0" borderId="21" xfId="0" applyNumberFormat="1" applyFont="1" applyBorder="1" applyAlignment="1">
      <alignment horizontal="center" vertical="center" wrapText="1"/>
    </xf>
    <xf numFmtId="4" fontId="35" fillId="0" borderId="5"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5" xfId="0" applyFont="1" applyBorder="1" applyAlignment="1">
      <alignment horizontal="center" vertical="center" wrapText="1"/>
    </xf>
    <xf numFmtId="4" fontId="7" fillId="2" borderId="53" xfId="0" applyNumberFormat="1" applyFont="1" applyFill="1" applyBorder="1" applyAlignment="1">
      <alignment horizontal="right" vertical="center"/>
    </xf>
    <xf numFmtId="4" fontId="7" fillId="2" borderId="43" xfId="0" applyNumberFormat="1" applyFont="1" applyFill="1" applyBorder="1" applyAlignment="1">
      <alignment horizontal="right" vertical="center"/>
    </xf>
    <xf numFmtId="4" fontId="39" fillId="2" borderId="22" xfId="0" applyNumberFormat="1" applyFont="1" applyFill="1" applyBorder="1" applyAlignment="1">
      <alignment horizontal="right" vertical="center"/>
    </xf>
    <xf numFmtId="4" fontId="39" fillId="2" borderId="18" xfId="0" applyNumberFormat="1" applyFont="1" applyFill="1" applyBorder="1" applyAlignment="1">
      <alignment horizontal="right" vertical="center"/>
    </xf>
    <xf numFmtId="4" fontId="7" fillId="0" borderId="45" xfId="0" applyNumberFormat="1" applyFont="1" applyBorder="1" applyAlignment="1">
      <alignment horizontal="right" vertical="center"/>
    </xf>
    <xf numFmtId="4" fontId="7" fillId="0" borderId="46" xfId="0" applyNumberFormat="1" applyFont="1" applyBorder="1" applyAlignment="1">
      <alignment horizontal="right" vertical="center"/>
    </xf>
    <xf numFmtId="4" fontId="7" fillId="0" borderId="21" xfId="0" applyNumberFormat="1" applyFont="1" applyFill="1" applyBorder="1" applyAlignment="1">
      <alignment horizontal="right"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50" xfId="0" applyFont="1" applyFill="1"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4" fontId="7" fillId="0" borderId="53" xfId="0" applyNumberFormat="1" applyFont="1" applyBorder="1" applyAlignment="1">
      <alignment horizontal="right" vertical="center"/>
    </xf>
    <xf numFmtId="4" fontId="7" fillId="0" borderId="43" xfId="0" applyNumberFormat="1" applyFont="1" applyBorder="1" applyAlignment="1">
      <alignment horizontal="right" vertical="center"/>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 xfId="10" applyFont="1" applyBorder="1" applyAlignment="1">
      <alignment horizontal="left" vertical="center" wrapText="1"/>
    </xf>
    <xf numFmtId="0" fontId="0" fillId="0" borderId="2" xfId="0" applyBorder="1" applyAlignment="1">
      <alignment horizontal="left" vertical="center" wrapText="1"/>
    </xf>
    <xf numFmtId="10" fontId="0" fillId="0" borderId="53" xfId="0" applyNumberFormat="1" applyBorder="1" applyAlignment="1">
      <alignment horizontal="center" vertical="center"/>
    </xf>
    <xf numFmtId="10" fontId="0" fillId="0" borderId="51" xfId="0" applyNumberFormat="1" applyBorder="1" applyAlignment="1">
      <alignment horizontal="center" vertical="center"/>
    </xf>
    <xf numFmtId="10" fontId="0" fillId="0" borderId="43" xfId="0" applyNumberFormat="1" applyBorder="1" applyAlignment="1">
      <alignment horizontal="center" vertical="center"/>
    </xf>
    <xf numFmtId="14" fontId="35" fillId="0" borderId="22" xfId="0" applyNumberFormat="1" applyFont="1" applyFill="1" applyBorder="1" applyAlignment="1">
      <alignment horizontal="left" vertical="center" wrapText="1"/>
    </xf>
    <xf numFmtId="14" fontId="35" fillId="0" borderId="18" xfId="0" applyNumberFormat="1" applyFont="1" applyFill="1" applyBorder="1" applyAlignment="1">
      <alignment horizontal="left" vertical="center" wrapText="1"/>
    </xf>
    <xf numFmtId="0" fontId="29" fillId="4" borderId="70" xfId="0" applyFont="1" applyFill="1" applyBorder="1" applyAlignment="1">
      <alignment horizontal="left"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61" fillId="0" borderId="15" xfId="0" applyFont="1" applyFill="1" applyBorder="1" applyAlignment="1">
      <alignment horizontal="left" vertical="center" wrapText="1"/>
    </xf>
    <xf numFmtId="0" fontId="29" fillId="2" borderId="15" xfId="0" applyFont="1" applyFill="1" applyBorder="1" applyAlignment="1">
      <alignment horizontal="left" vertical="center" wrapText="1"/>
    </xf>
    <xf numFmtId="0" fontId="29" fillId="2" borderId="55"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21" xfId="0" applyNumberFormat="1" applyBorder="1" applyAlignment="1">
      <alignment horizontal="center" vertical="center"/>
    </xf>
    <xf numFmtId="4" fontId="0" fillId="0" borderId="5" xfId="0" applyNumberFormat="1" applyBorder="1" applyAlignment="1">
      <alignment horizontal="center" vertical="center"/>
    </xf>
    <xf numFmtId="4" fontId="7" fillId="0" borderId="53" xfId="0" applyNumberFormat="1" applyFont="1" applyFill="1" applyBorder="1" applyAlignment="1">
      <alignment horizontal="right" vertical="center" wrapText="1"/>
    </xf>
    <xf numFmtId="4" fontId="7" fillId="0" borderId="43"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21" xfId="0" applyFill="1" applyBorder="1" applyAlignment="1">
      <alignment horizontal="left" vertical="center" wrapText="1"/>
    </xf>
    <xf numFmtId="0" fontId="0" fillId="2" borderId="5" xfId="0" applyFill="1" applyBorder="1" applyAlignment="1">
      <alignment horizontal="left" vertical="center" wrapText="1"/>
    </xf>
    <xf numFmtId="0" fontId="35" fillId="2" borderId="3"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7" fillId="2" borderId="21" xfId="0" applyFont="1" applyFill="1" applyBorder="1" applyAlignment="1">
      <alignment horizontal="left" vertical="center" wrapText="1"/>
    </xf>
    <xf numFmtId="0" fontId="29" fillId="3" borderId="38" xfId="0" applyFont="1" applyFill="1" applyBorder="1" applyAlignment="1">
      <alignment horizontal="center" vertical="center" wrapText="1"/>
    </xf>
    <xf numFmtId="0" fontId="29" fillId="3" borderId="39" xfId="0" applyFont="1" applyFill="1" applyBorder="1" applyAlignment="1">
      <alignment horizontal="center" vertical="center" wrapText="1"/>
    </xf>
    <xf numFmtId="0" fontId="29" fillId="3" borderId="40" xfId="0" applyFont="1" applyFill="1" applyBorder="1" applyAlignment="1">
      <alignment horizontal="center" vertical="center" wrapText="1"/>
    </xf>
    <xf numFmtId="0" fontId="41" fillId="3" borderId="41"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34" xfId="0" applyFont="1" applyFill="1" applyBorder="1" applyAlignment="1">
      <alignment horizontal="left" vertical="center" wrapText="1"/>
    </xf>
    <xf numFmtId="0" fontId="41" fillId="3" borderId="18"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41" fillId="3" borderId="46" xfId="0" applyFont="1" applyFill="1" applyBorder="1" applyAlignment="1">
      <alignment horizontal="left" vertical="center" wrapText="1"/>
    </xf>
    <xf numFmtId="0" fontId="29" fillId="3" borderId="14"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5" xfId="0" applyFont="1" applyFill="1" applyBorder="1" applyAlignment="1">
      <alignment horizontal="left" vertical="center"/>
    </xf>
    <xf numFmtId="0" fontId="7" fillId="0" borderId="5" xfId="0" applyFont="1" applyFill="1" applyBorder="1" applyAlignment="1">
      <alignment horizontal="left" vertical="center"/>
    </xf>
    <xf numFmtId="0" fontId="7" fillId="0" borderId="35" xfId="0" applyFont="1" applyFill="1" applyBorder="1" applyAlignment="1">
      <alignment horizontal="left" vertical="center" wrapText="1"/>
    </xf>
    <xf numFmtId="0" fontId="7" fillId="0" borderId="35" xfId="11" applyFont="1" applyBorder="1" applyAlignment="1">
      <alignment horizontal="left" vertical="center" wrapText="1"/>
    </xf>
    <xf numFmtId="0" fontId="7" fillId="0" borderId="21" xfId="11" applyFont="1" applyBorder="1" applyAlignment="1">
      <alignment horizontal="left" vertical="center" wrapText="1"/>
    </xf>
    <xf numFmtId="0" fontId="7" fillId="0" borderId="5" xfId="11" applyFont="1" applyBorder="1" applyAlignment="1">
      <alignment horizontal="left" vertical="center" wrapText="1"/>
    </xf>
    <xf numFmtId="4" fontId="41" fillId="3" borderId="35" xfId="0" applyNumberFormat="1" applyFont="1" applyFill="1" applyBorder="1" applyAlignment="1">
      <alignment horizontal="left" vertical="center" wrapText="1"/>
    </xf>
    <xf numFmtId="4" fontId="41" fillId="3" borderId="5" xfId="0" applyNumberFormat="1" applyFont="1" applyFill="1" applyBorder="1" applyAlignment="1">
      <alignment horizontal="left" vertical="center" wrapText="1"/>
    </xf>
    <xf numFmtId="4" fontId="51" fillId="3" borderId="35" xfId="0" applyNumberFormat="1" applyFont="1" applyFill="1" applyBorder="1" applyAlignment="1">
      <alignment horizontal="center" vertical="center" wrapText="1"/>
    </xf>
    <xf numFmtId="4" fontId="51" fillId="3" borderId="5" xfId="0" applyNumberFormat="1" applyFont="1" applyFill="1" applyBorder="1" applyAlignment="1">
      <alignment horizontal="center" vertical="center" wrapText="1"/>
    </xf>
    <xf numFmtId="0" fontId="41" fillId="3" borderId="35"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41" fillId="3" borderId="36"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37" xfId="0" applyFont="1" applyFill="1" applyBorder="1" applyAlignment="1">
      <alignment horizontal="left" vertical="center" wrapText="1"/>
    </xf>
    <xf numFmtId="0" fontId="41" fillId="3" borderId="43" xfId="0" applyFont="1" applyFill="1" applyBorder="1" applyAlignment="1">
      <alignment horizontal="left" vertical="center" wrapText="1"/>
    </xf>
    <xf numFmtId="0" fontId="41" fillId="3" borderId="34" xfId="0" applyFont="1" applyFill="1" applyBorder="1" applyAlignment="1">
      <alignment horizontal="center" vertical="center" textRotation="90" wrapText="1"/>
    </xf>
    <xf numFmtId="0" fontId="41" fillId="3" borderId="18" xfId="0" applyFont="1" applyFill="1" applyBorder="1" applyAlignment="1">
      <alignment horizontal="center" vertical="center" textRotation="90" wrapText="1"/>
    </xf>
    <xf numFmtId="0" fontId="50" fillId="3" borderId="35" xfId="0" applyFont="1" applyFill="1" applyBorder="1" applyAlignment="1">
      <alignment horizontal="left" vertical="center" wrapText="1"/>
    </xf>
    <xf numFmtId="0" fontId="50" fillId="3" borderId="5" xfId="0" applyFont="1" applyFill="1" applyBorder="1" applyAlignment="1">
      <alignment horizontal="left" vertical="center" wrapText="1"/>
    </xf>
    <xf numFmtId="4" fontId="7" fillId="0" borderId="37" xfId="0" applyNumberFormat="1" applyFont="1" applyFill="1" applyBorder="1" applyAlignment="1">
      <alignment horizontal="right" vertical="center"/>
    </xf>
    <xf numFmtId="4" fontId="7" fillId="0" borderId="51" xfId="0" applyNumberFormat="1" applyFont="1" applyFill="1" applyBorder="1" applyAlignment="1">
      <alignment horizontal="right" vertical="center"/>
    </xf>
    <xf numFmtId="4" fontId="7" fillId="0" borderId="43" xfId="0" applyNumberFormat="1" applyFont="1" applyFill="1" applyBorder="1" applyAlignment="1">
      <alignment horizontal="right" vertical="center"/>
    </xf>
    <xf numFmtId="4" fontId="7"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7" fillId="0" borderId="37" xfId="0" applyNumberFormat="1" applyFont="1" applyFill="1" applyBorder="1" applyAlignment="1">
      <alignment horizontal="center" vertical="center"/>
    </xf>
    <xf numFmtId="0" fontId="7" fillId="0" borderId="37"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35" xfId="0" applyFont="1" applyBorder="1" applyAlignment="1">
      <alignment horizontal="left" vertical="center" wrapText="1"/>
    </xf>
    <xf numFmtId="0" fontId="7" fillId="0" borderId="21" xfId="0" applyFont="1" applyBorder="1" applyAlignment="1">
      <alignment horizontal="left" vertical="center" wrapText="1"/>
    </xf>
    <xf numFmtId="0" fontId="7" fillId="0" borderId="5" xfId="0" applyFont="1" applyBorder="1" applyAlignment="1">
      <alignment horizontal="left" vertical="center" wrapText="1"/>
    </xf>
    <xf numFmtId="4" fontId="7" fillId="0" borderId="35" xfId="0" applyNumberFormat="1" applyFont="1" applyBorder="1" applyAlignment="1">
      <alignment horizontal="right" vertical="center"/>
    </xf>
    <xf numFmtId="4" fontId="7" fillId="0" borderId="21" xfId="0" applyNumberFormat="1" applyFont="1" applyBorder="1" applyAlignment="1">
      <alignment horizontal="right" vertical="center"/>
    </xf>
    <xf numFmtId="4" fontId="7" fillId="0" borderId="5" xfId="0" applyNumberFormat="1" applyFont="1" applyBorder="1" applyAlignment="1">
      <alignment horizontal="right" vertical="center"/>
    </xf>
    <xf numFmtId="0" fontId="7" fillId="0" borderId="42" xfId="0" applyFont="1" applyFill="1" applyBorder="1" applyAlignment="1">
      <alignment horizontal="left" vertical="center" wrapText="1"/>
    </xf>
    <xf numFmtId="0" fontId="7" fillId="0" borderId="53"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4" fontId="7" fillId="0" borderId="53" xfId="0" applyNumberFormat="1" applyFont="1" applyFill="1" applyBorder="1" applyAlignment="1">
      <alignment horizontal="right" vertical="center"/>
    </xf>
    <xf numFmtId="0" fontId="7" fillId="0" borderId="22" xfId="0" applyFont="1" applyFill="1" applyBorder="1" applyAlignment="1">
      <alignment horizontal="center" vertical="center"/>
    </xf>
    <xf numFmtId="4" fontId="7" fillId="0" borderId="3" xfId="0" applyNumberFormat="1" applyFont="1" applyBorder="1" applyAlignment="1">
      <alignment horizontal="right" vertical="center"/>
    </xf>
    <xf numFmtId="4" fontId="7" fillId="0" borderId="45" xfId="0" applyNumberFormat="1" applyFont="1" applyFill="1" applyBorder="1" applyAlignment="1">
      <alignment horizontal="right" vertical="center"/>
    </xf>
    <xf numFmtId="4" fontId="7" fillId="0" borderId="50" xfId="0" applyNumberFormat="1" applyFont="1" applyFill="1" applyBorder="1" applyAlignment="1">
      <alignment horizontal="right" vertical="center"/>
    </xf>
    <xf numFmtId="4" fontId="7" fillId="0" borderId="46" xfId="0" applyNumberFormat="1" applyFont="1" applyFill="1" applyBorder="1" applyAlignment="1">
      <alignment horizontal="right" vertical="center"/>
    </xf>
    <xf numFmtId="0" fontId="35" fillId="0" borderId="53" xfId="0" applyFont="1" applyFill="1" applyBorder="1" applyAlignment="1">
      <alignment horizontal="left" vertical="center" wrapText="1"/>
    </xf>
    <xf numFmtId="0" fontId="35" fillId="0" borderId="51" xfId="0" applyFont="1" applyFill="1" applyBorder="1" applyAlignment="1">
      <alignment horizontal="left" vertical="center" wrapText="1"/>
    </xf>
    <xf numFmtId="4" fontId="35" fillId="0" borderId="53" xfId="0" applyNumberFormat="1" applyFont="1" applyFill="1" applyBorder="1" applyAlignment="1">
      <alignment horizontal="right" vertical="center" wrapText="1"/>
    </xf>
    <xf numFmtId="4" fontId="35" fillId="0" borderId="51" xfId="0" applyNumberFormat="1" applyFont="1" applyFill="1" applyBorder="1" applyAlignment="1">
      <alignment horizontal="right" vertical="center" wrapText="1"/>
    </xf>
    <xf numFmtId="4" fontId="35" fillId="0" borderId="43" xfId="0" applyNumberFormat="1" applyFont="1" applyFill="1" applyBorder="1" applyAlignment="1">
      <alignment horizontal="right" vertical="center" wrapText="1"/>
    </xf>
    <xf numFmtId="4" fontId="7" fillId="0" borderId="51" xfId="0" applyNumberFormat="1" applyFont="1" applyFill="1" applyBorder="1" applyAlignment="1">
      <alignment horizontal="right" vertical="center" wrapText="1"/>
    </xf>
    <xf numFmtId="0" fontId="35" fillId="0" borderId="4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5" xfId="0" applyFont="1" applyFill="1" applyBorder="1" applyAlignment="1">
      <alignment horizontal="center" vertical="center"/>
    </xf>
    <xf numFmtId="0" fontId="35" fillId="0" borderId="3" xfId="11" applyFont="1" applyBorder="1" applyAlignment="1">
      <alignment horizontal="left" vertical="center" wrapText="1"/>
    </xf>
    <xf numFmtId="0" fontId="35" fillId="0" borderId="21" xfId="11" applyFont="1" applyBorder="1" applyAlignment="1">
      <alignment horizontal="left" vertical="center" wrapText="1"/>
    </xf>
    <xf numFmtId="0" fontId="35" fillId="0" borderId="5" xfId="11" applyFont="1" applyBorder="1" applyAlignment="1">
      <alignment horizontal="left" vertical="center" wrapText="1"/>
    </xf>
    <xf numFmtId="0" fontId="7" fillId="0" borderId="3" xfId="0" applyFont="1" applyBorder="1" applyAlignment="1">
      <alignment horizontal="left" vertical="center" wrapText="1"/>
    </xf>
    <xf numFmtId="0" fontId="7" fillId="0" borderId="21" xfId="0" applyFont="1" applyBorder="1" applyAlignment="1">
      <alignment horizontal="left" vertical="center"/>
    </xf>
    <xf numFmtId="0" fontId="7" fillId="0" borderId="5" xfId="0" applyFont="1" applyBorder="1" applyAlignment="1">
      <alignment horizontal="left" vertical="center"/>
    </xf>
    <xf numFmtId="0" fontId="7" fillId="0" borderId="3" xfId="11" applyFont="1" applyBorder="1" applyAlignment="1">
      <alignment horizontal="left" vertical="center" wrapText="1"/>
    </xf>
    <xf numFmtId="4" fontId="35" fillId="0" borderId="3" xfId="0" applyNumberFormat="1" applyFont="1" applyFill="1" applyBorder="1" applyAlignment="1">
      <alignment horizontal="left" vertical="center"/>
    </xf>
    <xf numFmtId="4" fontId="35" fillId="0" borderId="21" xfId="0" applyNumberFormat="1" applyFont="1" applyFill="1" applyBorder="1" applyAlignment="1">
      <alignment horizontal="left" vertical="center"/>
    </xf>
    <xf numFmtId="4" fontId="35" fillId="0" borderId="5" xfId="0" applyNumberFormat="1" applyFont="1" applyFill="1" applyBorder="1" applyAlignment="1">
      <alignment horizontal="left" vertical="center"/>
    </xf>
    <xf numFmtId="4" fontId="59" fillId="0" borderId="22" xfId="0" applyNumberFormat="1" applyFont="1" applyFill="1" applyBorder="1" applyAlignment="1">
      <alignment horizontal="right" vertical="center"/>
    </xf>
    <xf numFmtId="4" fontId="59" fillId="0" borderId="18" xfId="0" applyNumberFormat="1" applyFont="1" applyFill="1" applyBorder="1" applyAlignment="1">
      <alignment horizontal="right" vertical="center"/>
    </xf>
    <xf numFmtId="0" fontId="7" fillId="0" borderId="3" xfId="0" applyFont="1" applyFill="1" applyBorder="1" applyAlignment="1">
      <alignment horizontal="left" vertical="center"/>
    </xf>
    <xf numFmtId="4" fontId="35" fillId="0" borderId="3" xfId="0" applyNumberFormat="1" applyFont="1" applyBorder="1" applyAlignment="1">
      <alignment horizontal="left" vertical="center"/>
    </xf>
    <xf numFmtId="4" fontId="35" fillId="0" borderId="5" xfId="0" applyNumberFormat="1" applyFont="1" applyBorder="1" applyAlignment="1">
      <alignment horizontal="left" vertical="center"/>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5" xfId="0" applyFont="1" applyBorder="1" applyAlignment="1">
      <alignment horizontal="left" vertical="center"/>
    </xf>
    <xf numFmtId="0" fontId="7" fillId="0" borderId="53" xfId="0" applyFont="1" applyBorder="1" applyAlignment="1">
      <alignment horizontal="left" vertical="center" wrapText="1"/>
    </xf>
    <xf numFmtId="0" fontId="7" fillId="0" borderId="43" xfId="0" applyFont="1" applyBorder="1" applyAlignment="1">
      <alignment horizontal="left" vertical="center" wrapText="1"/>
    </xf>
    <xf numFmtId="0" fontId="61" fillId="0" borderId="39" xfId="0" applyFont="1" applyFill="1" applyBorder="1" applyAlignment="1">
      <alignment horizontal="left" vertical="center" wrapText="1"/>
    </xf>
    <xf numFmtId="0" fontId="61" fillId="0" borderId="40" xfId="0" applyFont="1" applyFill="1" applyBorder="1" applyAlignment="1">
      <alignment horizontal="left" vertical="center" wrapText="1"/>
    </xf>
    <xf numFmtId="0" fontId="44" fillId="0" borderId="21" xfId="11" applyFont="1" applyBorder="1" applyAlignment="1">
      <alignment horizontal="left" vertical="center" wrapText="1"/>
    </xf>
    <xf numFmtId="0" fontId="44" fillId="0" borderId="5" xfId="11" applyFont="1" applyBorder="1" applyAlignment="1">
      <alignment horizontal="left" vertical="center" wrapText="1"/>
    </xf>
    <xf numFmtId="0" fontId="35" fillId="0" borderId="21" xfId="0" applyFont="1" applyFill="1" applyBorder="1" applyAlignment="1">
      <alignment horizontal="center" vertical="center" wrapText="1"/>
    </xf>
    <xf numFmtId="0" fontId="61" fillId="0" borderId="14" xfId="0" applyFont="1" applyFill="1" applyBorder="1" applyAlignment="1">
      <alignment horizontal="left" vertical="center" wrapText="1"/>
    </xf>
    <xf numFmtId="0" fontId="61" fillId="0" borderId="20"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59" xfId="0" applyFont="1" applyFill="1" applyBorder="1" applyAlignment="1">
      <alignment horizontal="left" vertical="center" wrapText="1"/>
    </xf>
    <xf numFmtId="0" fontId="29" fillId="6" borderId="0" xfId="0" applyFont="1" applyFill="1" applyBorder="1" applyAlignment="1">
      <alignment horizontal="left" wrapText="1"/>
    </xf>
    <xf numFmtId="0" fontId="29" fillId="6" borderId="0" xfId="0" applyFont="1" applyFill="1" applyBorder="1" applyAlignment="1">
      <alignment horizontal="left"/>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abSelected="1" zoomScale="70" zoomScaleNormal="70" workbookViewId="0">
      <selection activeCell="C30" sqref="C30"/>
    </sheetView>
  </sheetViews>
  <sheetFormatPr defaultRowHeight="15" x14ac:dyDescent="0.25"/>
  <cols>
    <col min="1" max="1" width="14.28515625" customWidth="1"/>
    <col min="2" max="2" width="17.140625" customWidth="1"/>
    <col min="3" max="6" width="18.7109375" customWidth="1"/>
    <col min="7" max="7" width="19.5703125" customWidth="1"/>
    <col min="8" max="8" width="17.5703125" customWidth="1"/>
    <col min="9" max="10" width="16.7109375" customWidth="1"/>
    <col min="11" max="11" width="16.140625" customWidth="1"/>
    <col min="12" max="12" width="17.28515625" customWidth="1"/>
    <col min="13" max="13" width="7" customWidth="1"/>
    <col min="14" max="14" width="14.7109375" customWidth="1"/>
    <col min="15" max="15" width="10.85546875" bestFit="1" customWidth="1"/>
  </cols>
  <sheetData>
    <row r="1" spans="1:15" ht="31.9" customHeight="1" x14ac:dyDescent="0.25">
      <c r="A1" s="799" t="s">
        <v>857</v>
      </c>
      <c r="B1" s="799"/>
      <c r="C1" s="799"/>
      <c r="D1" s="799"/>
      <c r="E1" s="799"/>
      <c r="F1" s="799"/>
      <c r="G1" s="799"/>
      <c r="H1" s="799"/>
      <c r="I1" s="799"/>
      <c r="J1" s="799"/>
      <c r="K1" s="799"/>
    </row>
    <row r="3" spans="1:15" ht="25.9" customHeight="1" x14ac:dyDescent="0.25">
      <c r="A3" s="800" t="s">
        <v>859</v>
      </c>
      <c r="B3" s="800"/>
      <c r="C3" s="800"/>
      <c r="D3" s="800"/>
      <c r="E3" s="800"/>
      <c r="F3" s="800"/>
      <c r="G3" s="800"/>
      <c r="H3" s="800"/>
      <c r="I3" s="800"/>
      <c r="J3" s="800"/>
      <c r="K3" s="800"/>
    </row>
    <row r="4" spans="1:15" ht="8.4499999999999993" customHeight="1" thickBot="1" x14ac:dyDescent="0.3">
      <c r="B4" s="224"/>
    </row>
    <row r="5" spans="1:15" ht="24" customHeight="1" x14ac:dyDescent="0.25">
      <c r="A5" s="826"/>
      <c r="B5" s="827"/>
      <c r="C5" s="823" t="s">
        <v>365</v>
      </c>
      <c r="D5" s="824"/>
      <c r="E5" s="825"/>
      <c r="F5" s="823" t="s">
        <v>364</v>
      </c>
      <c r="G5" s="824"/>
      <c r="H5" s="824"/>
      <c r="I5" s="824"/>
      <c r="J5" s="803" t="s">
        <v>378</v>
      </c>
      <c r="K5" s="804"/>
    </row>
    <row r="6" spans="1:15" ht="63.6" customHeight="1" x14ac:dyDescent="0.25">
      <c r="A6" s="821" t="s">
        <v>3</v>
      </c>
      <c r="B6" s="822"/>
      <c r="C6" s="251" t="s">
        <v>362</v>
      </c>
      <c r="D6" s="252" t="s">
        <v>181</v>
      </c>
      <c r="E6" s="253" t="s">
        <v>867</v>
      </c>
      <c r="F6" s="251" t="s">
        <v>363</v>
      </c>
      <c r="G6" s="250" t="s">
        <v>166</v>
      </c>
      <c r="H6" s="247" t="s">
        <v>366</v>
      </c>
      <c r="I6" s="248" t="s">
        <v>369</v>
      </c>
      <c r="J6" s="260" t="s">
        <v>71</v>
      </c>
      <c r="K6" s="254" t="s">
        <v>24</v>
      </c>
    </row>
    <row r="7" spans="1:15" ht="24.75" thickBot="1" x14ac:dyDescent="0.3">
      <c r="A7" s="790" t="s">
        <v>4</v>
      </c>
      <c r="B7" s="791"/>
      <c r="C7" s="261" t="s">
        <v>5</v>
      </c>
      <c r="D7" s="262" t="s">
        <v>6</v>
      </c>
      <c r="E7" s="263" t="s">
        <v>368</v>
      </c>
      <c r="F7" s="261" t="s">
        <v>8</v>
      </c>
      <c r="G7" s="262" t="s">
        <v>9</v>
      </c>
      <c r="H7" s="262" t="s">
        <v>367</v>
      </c>
      <c r="I7" s="264" t="s">
        <v>370</v>
      </c>
      <c r="J7" s="261" t="s">
        <v>12</v>
      </c>
      <c r="K7" s="265" t="s">
        <v>13</v>
      </c>
    </row>
    <row r="8" spans="1:15" ht="34.9" customHeight="1" x14ac:dyDescent="0.25">
      <c r="A8" s="792" t="s">
        <v>828</v>
      </c>
      <c r="B8" s="793"/>
      <c r="C8" s="689">
        <f>'A1_KK_vyřazení '!F87</f>
        <v>1188105466.1100001</v>
      </c>
      <c r="D8" s="690">
        <f>'A1_KK_vyřazení '!G87</f>
        <v>999552179.30000007</v>
      </c>
      <c r="E8" s="274">
        <f>D8/C8</f>
        <v>0.84129920096458599</v>
      </c>
      <c r="F8" s="691">
        <f>'A1_KK_vyřazení '!J87</f>
        <v>21187467.819999997</v>
      </c>
      <c r="G8" s="692">
        <f>'A1_KK_vyřazení '!K87</f>
        <v>3494478.85</v>
      </c>
      <c r="H8" s="692">
        <f>'A1_KK_vyřazení '!L87</f>
        <v>17692988.970000003</v>
      </c>
      <c r="I8" s="275">
        <f>'A1_KK_vyřazení '!M87</f>
        <v>0.83506859433663105</v>
      </c>
      <c r="J8" s="693">
        <f>'A1_KK_vyřazení '!O87</f>
        <v>3468677.85</v>
      </c>
      <c r="K8" s="694">
        <f>'A1_KK_vyřazení '!Q87</f>
        <v>1426086.92</v>
      </c>
    </row>
    <row r="9" spans="1:15" ht="34.9" customHeight="1" thickBot="1" x14ac:dyDescent="0.3">
      <c r="A9" s="794" t="s">
        <v>829</v>
      </c>
      <c r="B9" s="795"/>
      <c r="C9" s="457">
        <f>'A2_PO_vyřazení '!F54</f>
        <v>2175360772.52</v>
      </c>
      <c r="D9" s="695">
        <f>'A2_PO_vyřazení '!G54</f>
        <v>1645446299.23</v>
      </c>
      <c r="E9" s="272">
        <f>D9/C9</f>
        <v>0.75640156796790448</v>
      </c>
      <c r="F9" s="696">
        <f>'A2_PO_vyřazení '!J54</f>
        <v>71321160.010000005</v>
      </c>
      <c r="G9" s="697">
        <f>'A2_PO_vyřazení '!K54</f>
        <v>32504964.609999999</v>
      </c>
      <c r="H9" s="697">
        <f>'A2_PO_vyřazení '!L54</f>
        <v>40281599.890000001</v>
      </c>
      <c r="I9" s="273">
        <f>'A2_PO_vyřazení '!M54</f>
        <v>0.56479170956210023</v>
      </c>
      <c r="J9" s="698">
        <f>'A2_PO_vyřazení '!O54</f>
        <v>29890411.620000001</v>
      </c>
      <c r="K9" s="458">
        <f>'A2_PO_vyřazení '!Q54</f>
        <v>482465.52</v>
      </c>
    </row>
    <row r="10" spans="1:15" ht="34.9" customHeight="1" thickBot="1" x14ac:dyDescent="0.3">
      <c r="A10" s="765" t="s">
        <v>1</v>
      </c>
      <c r="B10" s="766"/>
      <c r="C10" s="699">
        <f t="shared" ref="C10:K10" si="0">SUM(C8:C9)</f>
        <v>3363466238.6300001</v>
      </c>
      <c r="D10" s="700">
        <f t="shared" si="0"/>
        <v>2644998478.5300002</v>
      </c>
      <c r="E10" s="255">
        <f>D10/C10</f>
        <v>0.78639067285758024</v>
      </c>
      <c r="F10" s="699">
        <f t="shared" si="0"/>
        <v>92508627.829999998</v>
      </c>
      <c r="G10" s="700">
        <f t="shared" si="0"/>
        <v>35999443.460000001</v>
      </c>
      <c r="H10" s="700">
        <f t="shared" si="0"/>
        <v>57974588.859999999</v>
      </c>
      <c r="I10" s="259">
        <f>H10/F10</f>
        <v>0.62669385785872811</v>
      </c>
      <c r="J10" s="701">
        <f t="shared" si="0"/>
        <v>33359089.470000003</v>
      </c>
      <c r="K10" s="702">
        <f t="shared" si="0"/>
        <v>1908552.44</v>
      </c>
    </row>
    <row r="11" spans="1:15" s="238" customFormat="1" x14ac:dyDescent="0.25">
      <c r="A11" s="246"/>
      <c r="B11" s="249"/>
      <c r="C11" s="249"/>
      <c r="D11" s="249"/>
      <c r="E11" s="249"/>
      <c r="F11" s="249"/>
      <c r="G11" s="249"/>
      <c r="H11" s="249"/>
      <c r="I11" s="245"/>
      <c r="J11" s="245"/>
    </row>
    <row r="12" spans="1:15" s="238" customFormat="1" x14ac:dyDescent="0.25">
      <c r="A12" s="246"/>
      <c r="B12" s="249"/>
      <c r="C12" s="249"/>
      <c r="D12" s="249"/>
      <c r="E12" s="249"/>
      <c r="F12" s="249"/>
      <c r="G12" s="249"/>
      <c r="H12" s="249"/>
      <c r="I12" s="245"/>
      <c r="J12" s="245"/>
    </row>
    <row r="13" spans="1:15" x14ac:dyDescent="0.25">
      <c r="A13" s="221"/>
      <c r="N13" s="353"/>
      <c r="O13" s="353"/>
    </row>
    <row r="14" spans="1:15" ht="18.75" x14ac:dyDescent="0.25">
      <c r="A14" s="800" t="s">
        <v>860</v>
      </c>
      <c r="B14" s="800"/>
      <c r="C14" s="800"/>
      <c r="D14" s="800"/>
      <c r="E14" s="800"/>
      <c r="F14" s="800"/>
      <c r="G14" s="800"/>
      <c r="H14" s="800"/>
      <c r="I14" s="800"/>
      <c r="J14" s="800"/>
      <c r="K14" s="800"/>
      <c r="M14" s="353"/>
      <c r="N14" s="353"/>
      <c r="O14" s="353"/>
    </row>
    <row r="15" spans="1:15" ht="15.75" thickBot="1" x14ac:dyDescent="0.3">
      <c r="A15" s="221"/>
      <c r="H15" s="353"/>
      <c r="M15" s="353"/>
      <c r="N15" s="353"/>
      <c r="O15" s="353"/>
    </row>
    <row r="16" spans="1:15" ht="28.9" customHeight="1" x14ac:dyDescent="0.25">
      <c r="A16" s="807" t="s">
        <v>3</v>
      </c>
      <c r="B16" s="808"/>
      <c r="C16" s="796" t="s">
        <v>365</v>
      </c>
      <c r="D16" s="797"/>
      <c r="E16" s="798"/>
      <c r="F16" s="803" t="s">
        <v>364</v>
      </c>
      <c r="G16" s="806"/>
      <c r="H16" s="806"/>
      <c r="I16" s="806"/>
      <c r="J16" s="806"/>
      <c r="K16" s="804"/>
    </row>
    <row r="17" spans="1:11" ht="34.9" customHeight="1" x14ac:dyDescent="0.25">
      <c r="A17" s="809"/>
      <c r="B17" s="810"/>
      <c r="C17" s="779" t="s">
        <v>360</v>
      </c>
      <c r="D17" s="774" t="s">
        <v>181</v>
      </c>
      <c r="E17" s="773" t="s">
        <v>867</v>
      </c>
      <c r="F17" s="775" t="s">
        <v>372</v>
      </c>
      <c r="G17" s="776" t="s">
        <v>245</v>
      </c>
      <c r="H17" s="777"/>
      <c r="I17" s="778"/>
      <c r="J17" s="805" t="s">
        <v>376</v>
      </c>
      <c r="K17" s="773" t="s">
        <v>377</v>
      </c>
    </row>
    <row r="18" spans="1:11" ht="120" x14ac:dyDescent="0.25">
      <c r="A18" s="811"/>
      <c r="B18" s="812"/>
      <c r="C18" s="779"/>
      <c r="D18" s="774"/>
      <c r="E18" s="773"/>
      <c r="F18" s="775"/>
      <c r="G18" s="258" t="s">
        <v>248</v>
      </c>
      <c r="H18" s="257" t="s">
        <v>371</v>
      </c>
      <c r="I18" s="256" t="s">
        <v>361</v>
      </c>
      <c r="J18" s="805"/>
      <c r="K18" s="773"/>
    </row>
    <row r="19" spans="1:11" ht="24" x14ac:dyDescent="0.25">
      <c r="A19" s="769" t="s">
        <v>4</v>
      </c>
      <c r="B19" s="770"/>
      <c r="C19" s="266" t="s">
        <v>5</v>
      </c>
      <c r="D19" s="267" t="s">
        <v>6</v>
      </c>
      <c r="E19" s="268" t="s">
        <v>368</v>
      </c>
      <c r="F19" s="269" t="s">
        <v>8</v>
      </c>
      <c r="G19" s="270" t="s">
        <v>374</v>
      </c>
      <c r="H19" s="271" t="s">
        <v>256</v>
      </c>
      <c r="I19" s="268" t="s">
        <v>373</v>
      </c>
      <c r="J19" s="271" t="s">
        <v>379</v>
      </c>
      <c r="K19" s="268" t="s">
        <v>375</v>
      </c>
    </row>
    <row r="20" spans="1:11" ht="34.9" customHeight="1" x14ac:dyDescent="0.25">
      <c r="A20" s="771" t="s">
        <v>830</v>
      </c>
      <c r="B20" s="772"/>
      <c r="C20" s="703">
        <f>'B1_KK_sledování '!G47</f>
        <v>968632150.09000003</v>
      </c>
      <c r="D20" s="784" t="s">
        <v>856</v>
      </c>
      <c r="E20" s="785"/>
      <c r="F20" s="704">
        <f>'B1_KK_sledování '!L47</f>
        <v>229902614.98000002</v>
      </c>
      <c r="G20" s="623">
        <f>'B1_KK_sledování '!M47</f>
        <v>135233715.92000002</v>
      </c>
      <c r="H20" s="705">
        <f>'B1_KK_sledování '!N47</f>
        <v>119829738.81999999</v>
      </c>
      <c r="I20" s="706">
        <f>'B1_KK_sledování '!O47</f>
        <v>15403977.1</v>
      </c>
      <c r="J20" s="707">
        <f>F20-G20</f>
        <v>94668899.060000002</v>
      </c>
      <c r="K20" s="624">
        <f>G20/F20</f>
        <v>0.58822173872082506</v>
      </c>
    </row>
    <row r="21" spans="1:11" ht="34.9" customHeight="1" x14ac:dyDescent="0.25">
      <c r="A21" s="780" t="s">
        <v>831</v>
      </c>
      <c r="B21" s="781"/>
      <c r="C21" s="813">
        <f>B2_PO_sledován!G43</f>
        <v>3154935657.1199999</v>
      </c>
      <c r="D21" s="786"/>
      <c r="E21" s="787"/>
      <c r="F21" s="815">
        <f>B2_PO_sledován!L43</f>
        <v>822372983.9000001</v>
      </c>
      <c r="G21" s="817">
        <f>B2_PO_sledován!M43</f>
        <v>260417255.35999998</v>
      </c>
      <c r="H21" s="708">
        <f>B2_PO_sledován!N43</f>
        <v>295257393.09999996</v>
      </c>
      <c r="I21" s="819">
        <f>B2_PO_sledován!O43</f>
        <v>4252481.5100000007</v>
      </c>
      <c r="J21" s="767">
        <f>F21-G21</f>
        <v>561955728.54000008</v>
      </c>
      <c r="K21" s="801">
        <f>G21/F21</f>
        <v>0.31666562552311001</v>
      </c>
    </row>
    <row r="22" spans="1:11" ht="34.9" customHeight="1" thickBot="1" x14ac:dyDescent="0.3">
      <c r="A22" s="782" t="s">
        <v>832</v>
      </c>
      <c r="B22" s="783"/>
      <c r="C22" s="814"/>
      <c r="D22" s="788"/>
      <c r="E22" s="789"/>
      <c r="F22" s="816"/>
      <c r="G22" s="818"/>
      <c r="H22" s="709">
        <f>-(B2_PO_sledován!N45)</f>
        <v>-39092619.25</v>
      </c>
      <c r="I22" s="820"/>
      <c r="J22" s="768"/>
      <c r="K22" s="802"/>
    </row>
    <row r="23" spans="1:11" ht="34.9" customHeight="1" thickBot="1" x14ac:dyDescent="0.3">
      <c r="A23" s="765" t="s">
        <v>1</v>
      </c>
      <c r="B23" s="766"/>
      <c r="C23" s="699">
        <f>SUM(C20:C21)</f>
        <v>4123567807.21</v>
      </c>
      <c r="D23" s="700" t="s">
        <v>858</v>
      </c>
      <c r="E23" s="255" t="s">
        <v>553</v>
      </c>
      <c r="F23" s="710">
        <f t="shared" ref="F23:J23" si="1">SUM(F20:F22)</f>
        <v>1052275598.8800001</v>
      </c>
      <c r="G23" s="711">
        <f t="shared" si="1"/>
        <v>395650971.27999997</v>
      </c>
      <c r="H23" s="712">
        <f t="shared" si="1"/>
        <v>375994512.66999996</v>
      </c>
      <c r="I23" s="713">
        <f t="shared" si="1"/>
        <v>19656458.609999999</v>
      </c>
      <c r="J23" s="712">
        <f t="shared" si="1"/>
        <v>656624627.60000014</v>
      </c>
      <c r="K23" s="255">
        <f>G23/F23</f>
        <v>0.37599557730039068</v>
      </c>
    </row>
    <row r="28" spans="1:11" x14ac:dyDescent="0.25">
      <c r="G28" s="381"/>
      <c r="H28" s="381"/>
      <c r="I28" s="382"/>
      <c r="J28" s="353"/>
    </row>
    <row r="29" spans="1:11" x14ac:dyDescent="0.25">
      <c r="G29" s="353"/>
      <c r="H29" s="353"/>
      <c r="I29" s="353"/>
    </row>
    <row r="30" spans="1:11" x14ac:dyDescent="0.25">
      <c r="G30" s="353"/>
      <c r="H30" s="385"/>
      <c r="I30" s="383"/>
      <c r="J30" s="381"/>
    </row>
    <row r="31" spans="1:11" x14ac:dyDescent="0.25">
      <c r="G31" s="353"/>
      <c r="H31" s="386"/>
      <c r="I31" s="382"/>
      <c r="J31" s="381"/>
    </row>
    <row r="32" spans="1:11" x14ac:dyDescent="0.25">
      <c r="G32" s="353"/>
      <c r="H32" s="386"/>
      <c r="I32" s="382"/>
      <c r="J32" s="381"/>
    </row>
    <row r="33" spans="6:10" x14ac:dyDescent="0.25">
      <c r="G33" s="353"/>
      <c r="H33" s="386"/>
      <c r="I33" s="382"/>
      <c r="J33" s="381"/>
    </row>
    <row r="34" spans="6:10" x14ac:dyDescent="0.25">
      <c r="G34" s="353"/>
      <c r="H34" s="386"/>
      <c r="I34" s="384"/>
      <c r="J34" s="381"/>
    </row>
    <row r="35" spans="6:10" x14ac:dyDescent="0.25">
      <c r="F35" s="753"/>
      <c r="G35" s="753"/>
      <c r="H35" s="754"/>
      <c r="I35" s="755"/>
    </row>
    <row r="36" spans="6:10" x14ac:dyDescent="0.25">
      <c r="F36" s="756"/>
      <c r="G36" s="757"/>
      <c r="H36" s="754"/>
      <c r="I36" s="755"/>
    </row>
    <row r="37" spans="6:10" x14ac:dyDescent="0.25">
      <c r="F37" s="756"/>
      <c r="G37" s="757"/>
      <c r="H37" s="754"/>
      <c r="I37" s="756"/>
    </row>
    <row r="38" spans="6:10" x14ac:dyDescent="0.25">
      <c r="F38" s="158"/>
      <c r="G38" s="158"/>
      <c r="H38" s="158"/>
      <c r="I38" s="755"/>
    </row>
  </sheetData>
  <mergeCells count="34">
    <mergeCell ref="A1:K1"/>
    <mergeCell ref="A3:K3"/>
    <mergeCell ref="A14:K14"/>
    <mergeCell ref="K21:K22"/>
    <mergeCell ref="J5:K5"/>
    <mergeCell ref="J17:J18"/>
    <mergeCell ref="F16:K16"/>
    <mergeCell ref="A16:B18"/>
    <mergeCell ref="C21:C22"/>
    <mergeCell ref="F21:F22"/>
    <mergeCell ref="G21:G22"/>
    <mergeCell ref="I21:I22"/>
    <mergeCell ref="A6:B6"/>
    <mergeCell ref="C5:E5"/>
    <mergeCell ref="F5:I5"/>
    <mergeCell ref="A5:B5"/>
    <mergeCell ref="A7:B7"/>
    <mergeCell ref="A8:B8"/>
    <mergeCell ref="A9:B9"/>
    <mergeCell ref="A10:B10"/>
    <mergeCell ref="C16:E16"/>
    <mergeCell ref="A23:B23"/>
    <mergeCell ref="J21:J22"/>
    <mergeCell ref="A19:B19"/>
    <mergeCell ref="A20:B20"/>
    <mergeCell ref="K17:K18"/>
    <mergeCell ref="E17:E18"/>
    <mergeCell ref="D17:D18"/>
    <mergeCell ref="F17:F18"/>
    <mergeCell ref="G17:I17"/>
    <mergeCell ref="C17:C18"/>
    <mergeCell ref="A21:B21"/>
    <mergeCell ref="A22:B22"/>
    <mergeCell ref="D20:E22"/>
  </mergeCells>
  <pageMargins left="0.70866141732283472" right="0.31496062992125984" top="0.74803149606299213" bottom="0.74803149606299213" header="0.31496062992125984" footer="0.31496062992125984"/>
  <pageSetup paperSize="9" scale="68" orientation="landscape" r:id="rId1"/>
  <headerFooter>
    <oddFooter xml:space="preserve">&amp;R&amp;12Zpracoval odbor finanční, stav k 1. 10. 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0"/>
  <sheetViews>
    <sheetView zoomScale="63" zoomScaleNormal="63" workbookViewId="0">
      <pane xSplit="1" ySplit="5" topLeftCell="B6" activePane="bottomRight" state="frozen"/>
      <selection pane="topRight" activeCell="B1" sqref="B1"/>
      <selection pane="bottomLeft" activeCell="A7" sqref="A7"/>
      <selection pane="bottomRight" activeCell="K7" sqref="K7"/>
    </sheetView>
  </sheetViews>
  <sheetFormatPr defaultColWidth="9.140625" defaultRowHeight="15" x14ac:dyDescent="0.25"/>
  <cols>
    <col min="1" max="2" width="9.28515625" style="295" customWidth="1"/>
    <col min="3" max="3" width="36.42578125" style="295" customWidth="1"/>
    <col min="4" max="4" width="12.85546875" style="295" customWidth="1"/>
    <col min="5" max="5" width="11.42578125" style="295" customWidth="1"/>
    <col min="6" max="7" width="16.28515625" style="295" customWidth="1"/>
    <col min="8" max="8" width="13.140625" style="295" customWidth="1"/>
    <col min="9" max="9" width="33.28515625" style="295" customWidth="1"/>
    <col min="10" max="10" width="15.42578125" style="295" customWidth="1"/>
    <col min="11" max="11" width="13.7109375" style="295" customWidth="1"/>
    <col min="12" max="13" width="14.85546875" style="295" customWidth="1"/>
    <col min="14" max="14" width="51.5703125" style="295" customWidth="1"/>
    <col min="15" max="15" width="18.28515625" style="351" customWidth="1"/>
    <col min="16" max="16" width="38.28515625" style="295" customWidth="1"/>
    <col min="17" max="17" width="14.85546875" style="352" customWidth="1"/>
    <col min="18" max="16384" width="9.140625" style="295"/>
  </cols>
  <sheetData>
    <row r="1" spans="1:17" ht="24" customHeight="1" x14ac:dyDescent="0.35">
      <c r="A1" s="740" t="s">
        <v>680</v>
      </c>
      <c r="B1" s="289"/>
      <c r="C1" s="290"/>
      <c r="D1" s="291"/>
      <c r="E1" s="291"/>
      <c r="F1" s="291"/>
      <c r="G1" s="291"/>
      <c r="H1" s="291"/>
      <c r="I1" s="291"/>
      <c r="J1" s="291"/>
      <c r="K1" s="291"/>
      <c r="L1" s="291"/>
      <c r="M1" s="291"/>
      <c r="N1" s="3"/>
      <c r="O1" s="292"/>
      <c r="P1" s="3"/>
      <c r="Q1" s="293"/>
    </row>
    <row r="2" spans="1:17" ht="40.15" customHeight="1" x14ac:dyDescent="0.35">
      <c r="A2" s="440" t="s">
        <v>861</v>
      </c>
      <c r="B2" s="289"/>
      <c r="C2" s="290"/>
      <c r="D2" s="291"/>
      <c r="E2" s="291"/>
      <c r="F2" s="291"/>
      <c r="G2" s="291"/>
      <c r="H2" s="291"/>
      <c r="I2" s="291"/>
      <c r="J2" s="291"/>
      <c r="K2" s="291"/>
      <c r="L2" s="291"/>
      <c r="M2" s="291"/>
      <c r="N2" s="3"/>
      <c r="O2" s="292"/>
      <c r="P2" s="3"/>
      <c r="Q2" s="293"/>
    </row>
    <row r="3" spans="1:17" ht="9" customHeight="1" x14ac:dyDescent="0.25">
      <c r="A3" s="294"/>
      <c r="B3" s="294"/>
      <c r="C3" s="294"/>
      <c r="D3" s="294"/>
      <c r="E3" s="294"/>
      <c r="F3" s="294"/>
      <c r="G3" s="294"/>
      <c r="H3" s="294"/>
      <c r="I3" s="294"/>
      <c r="J3" s="294"/>
      <c r="K3" s="294"/>
      <c r="L3" s="294"/>
      <c r="M3" s="294"/>
      <c r="N3" s="294"/>
      <c r="O3" s="296"/>
      <c r="P3" s="294"/>
      <c r="Q3" s="297"/>
    </row>
    <row r="4" spans="1:17" ht="121.5" customHeight="1" x14ac:dyDescent="0.25">
      <c r="A4" s="355" t="s">
        <v>15</v>
      </c>
      <c r="B4" s="355" t="s">
        <v>3</v>
      </c>
      <c r="C4" s="355" t="s">
        <v>101</v>
      </c>
      <c r="D4" s="355" t="s">
        <v>126</v>
      </c>
      <c r="E4" s="355" t="s">
        <v>100</v>
      </c>
      <c r="F4" s="356" t="s">
        <v>567</v>
      </c>
      <c r="G4" s="356" t="s">
        <v>181</v>
      </c>
      <c r="H4" s="355" t="s">
        <v>29</v>
      </c>
      <c r="I4" s="355" t="s">
        <v>50</v>
      </c>
      <c r="J4" s="355" t="s">
        <v>26</v>
      </c>
      <c r="K4" s="355" t="s">
        <v>166</v>
      </c>
      <c r="L4" s="760" t="s">
        <v>862</v>
      </c>
      <c r="M4" s="761" t="s">
        <v>863</v>
      </c>
      <c r="N4" s="355" t="s">
        <v>115</v>
      </c>
      <c r="O4" s="355" t="s">
        <v>71</v>
      </c>
      <c r="P4" s="357" t="s">
        <v>25</v>
      </c>
      <c r="Q4" s="355" t="s">
        <v>24</v>
      </c>
    </row>
    <row r="5" spans="1:17" ht="18" customHeight="1" x14ac:dyDescent="0.25">
      <c r="A5" s="358" t="s">
        <v>4</v>
      </c>
      <c r="B5" s="358" t="s">
        <v>5</v>
      </c>
      <c r="C5" s="358" t="s">
        <v>6</v>
      </c>
      <c r="D5" s="358" t="s">
        <v>7</v>
      </c>
      <c r="E5" s="358" t="s">
        <v>8</v>
      </c>
      <c r="F5" s="359" t="s">
        <v>9</v>
      </c>
      <c r="G5" s="358" t="s">
        <v>10</v>
      </c>
      <c r="H5" s="387" t="s">
        <v>11</v>
      </c>
      <c r="I5" s="360" t="s">
        <v>12</v>
      </c>
      <c r="J5" s="360" t="s">
        <v>13</v>
      </c>
      <c r="K5" s="360" t="s">
        <v>14</v>
      </c>
      <c r="L5" s="298" t="s">
        <v>16</v>
      </c>
      <c r="M5" s="358" t="s">
        <v>17</v>
      </c>
      <c r="N5" s="358" t="s">
        <v>18</v>
      </c>
      <c r="O5" s="361" t="s">
        <v>20</v>
      </c>
      <c r="P5" s="358" t="s">
        <v>27</v>
      </c>
      <c r="Q5" s="358" t="s">
        <v>178</v>
      </c>
    </row>
    <row r="6" spans="1:17" ht="60" customHeight="1" x14ac:dyDescent="0.25">
      <c r="A6" s="870" t="s">
        <v>384</v>
      </c>
      <c r="B6" s="873" t="s">
        <v>385</v>
      </c>
      <c r="C6" s="873" t="s">
        <v>386</v>
      </c>
      <c r="D6" s="873" t="s">
        <v>387</v>
      </c>
      <c r="E6" s="875" t="s">
        <v>561</v>
      </c>
      <c r="F6" s="878">
        <v>7683687</v>
      </c>
      <c r="G6" s="878">
        <v>5762766</v>
      </c>
      <c r="H6" s="861" t="s">
        <v>388</v>
      </c>
      <c r="I6" s="882" t="s">
        <v>389</v>
      </c>
      <c r="J6" s="299">
        <v>5000</v>
      </c>
      <c r="K6" s="300">
        <v>5000</v>
      </c>
      <c r="L6" s="301">
        <f>J6-K6</f>
        <v>0</v>
      </c>
      <c r="M6" s="476">
        <f>L6/J6</f>
        <v>0</v>
      </c>
      <c r="N6" s="885" t="s">
        <v>679</v>
      </c>
      <c r="O6" s="860">
        <v>60185</v>
      </c>
      <c r="P6" s="861" t="s">
        <v>390</v>
      </c>
      <c r="Q6" s="838">
        <v>0</v>
      </c>
    </row>
    <row r="7" spans="1:17" ht="102.75" customHeight="1" x14ac:dyDescent="0.25">
      <c r="A7" s="871"/>
      <c r="B7" s="874"/>
      <c r="C7" s="846"/>
      <c r="D7" s="874"/>
      <c r="E7" s="876"/>
      <c r="F7" s="879"/>
      <c r="G7" s="879"/>
      <c r="H7" s="886"/>
      <c r="I7" s="883"/>
      <c r="J7" s="299">
        <v>5518441</v>
      </c>
      <c r="K7" s="302">
        <v>55185</v>
      </c>
      <c r="L7" s="301">
        <f t="shared" ref="L7:L8" si="0">J7-K7</f>
        <v>5463256</v>
      </c>
      <c r="M7" s="476">
        <f t="shared" ref="M7:M61" si="1">L7/J7</f>
        <v>0.98999989308574654</v>
      </c>
      <c r="N7" s="846"/>
      <c r="O7" s="844"/>
      <c r="P7" s="862"/>
      <c r="Q7" s="863"/>
    </row>
    <row r="8" spans="1:17" ht="72.75" customHeight="1" x14ac:dyDescent="0.25">
      <c r="A8" s="872"/>
      <c r="B8" s="835"/>
      <c r="C8" s="835"/>
      <c r="D8" s="835"/>
      <c r="E8" s="877"/>
      <c r="F8" s="880"/>
      <c r="G8" s="881"/>
      <c r="H8" s="759" t="s">
        <v>415</v>
      </c>
      <c r="I8" s="884"/>
      <c r="J8" s="300">
        <v>576277</v>
      </c>
      <c r="K8" s="302">
        <v>0</v>
      </c>
      <c r="L8" s="301">
        <f t="shared" si="0"/>
        <v>576277</v>
      </c>
      <c r="M8" s="476">
        <f t="shared" si="1"/>
        <v>1</v>
      </c>
      <c r="N8" s="835"/>
      <c r="O8" s="303" t="s">
        <v>58</v>
      </c>
      <c r="P8" s="304" t="s">
        <v>553</v>
      </c>
      <c r="Q8" s="393" t="s">
        <v>553</v>
      </c>
    </row>
    <row r="9" spans="1:17" ht="60" x14ac:dyDescent="0.25">
      <c r="A9" s="887" t="s">
        <v>394</v>
      </c>
      <c r="B9" s="890" t="s">
        <v>385</v>
      </c>
      <c r="C9" s="892" t="s">
        <v>395</v>
      </c>
      <c r="D9" s="893" t="s">
        <v>681</v>
      </c>
      <c r="E9" s="895" t="s">
        <v>559</v>
      </c>
      <c r="F9" s="878">
        <v>19287791.43</v>
      </c>
      <c r="G9" s="878">
        <v>19095091.73</v>
      </c>
      <c r="H9" s="38" t="s">
        <v>397</v>
      </c>
      <c r="I9" s="902" t="s">
        <v>398</v>
      </c>
      <c r="J9" s="308">
        <v>2667</v>
      </c>
      <c r="K9" s="302">
        <v>2667</v>
      </c>
      <c r="L9" s="32">
        <f>J9-K9</f>
        <v>0</v>
      </c>
      <c r="M9" s="476">
        <f t="shared" si="1"/>
        <v>0</v>
      </c>
      <c r="N9" s="915" t="s">
        <v>399</v>
      </c>
      <c r="O9" s="838">
        <v>185824.94</v>
      </c>
      <c r="P9" s="904" t="s">
        <v>678</v>
      </c>
      <c r="Q9" s="838">
        <v>0</v>
      </c>
    </row>
    <row r="10" spans="1:17" ht="30" x14ac:dyDescent="0.25">
      <c r="A10" s="888"/>
      <c r="B10" s="891"/>
      <c r="C10" s="891"/>
      <c r="D10" s="894"/>
      <c r="E10" s="896"/>
      <c r="F10" s="879"/>
      <c r="G10" s="879"/>
      <c r="H10" s="38" t="s">
        <v>595</v>
      </c>
      <c r="I10" s="884"/>
      <c r="J10" s="31">
        <v>514</v>
      </c>
      <c r="K10" s="31">
        <v>514</v>
      </c>
      <c r="L10" s="32">
        <f t="shared" ref="L10:L61" si="2">J10-K10</f>
        <v>0</v>
      </c>
      <c r="M10" s="476">
        <f t="shared" si="1"/>
        <v>0</v>
      </c>
      <c r="N10" s="911"/>
      <c r="O10" s="898"/>
      <c r="P10" s="846"/>
      <c r="Q10" s="905"/>
    </row>
    <row r="11" spans="1:17" ht="36.6" customHeight="1" x14ac:dyDescent="0.25">
      <c r="A11" s="888"/>
      <c r="B11" s="891"/>
      <c r="C11" s="891"/>
      <c r="D11" s="894"/>
      <c r="E11" s="896"/>
      <c r="F11" s="879"/>
      <c r="G11" s="879"/>
      <c r="H11" s="906" t="s">
        <v>397</v>
      </c>
      <c r="I11" s="899" t="s">
        <v>400</v>
      </c>
      <c r="J11" s="31">
        <v>84471</v>
      </c>
      <c r="K11" s="31">
        <v>25.16</v>
      </c>
      <c r="L11" s="32">
        <f t="shared" si="2"/>
        <v>84445.84</v>
      </c>
      <c r="M11" s="476">
        <f t="shared" si="1"/>
        <v>0.99970214629872967</v>
      </c>
      <c r="N11" s="910" t="s">
        <v>401</v>
      </c>
      <c r="O11" s="898"/>
      <c r="P11" s="846"/>
      <c r="Q11" s="905"/>
    </row>
    <row r="12" spans="1:17" ht="39" customHeight="1" x14ac:dyDescent="0.25">
      <c r="A12" s="889"/>
      <c r="B12" s="846"/>
      <c r="C12" s="846"/>
      <c r="D12" s="846"/>
      <c r="E12" s="897"/>
      <c r="F12" s="898"/>
      <c r="G12" s="879"/>
      <c r="H12" s="856"/>
      <c r="I12" s="856"/>
      <c r="J12" s="31">
        <v>114985.28</v>
      </c>
      <c r="K12" s="31">
        <v>105588.78</v>
      </c>
      <c r="L12" s="32">
        <f t="shared" si="2"/>
        <v>9396.5</v>
      </c>
      <c r="M12" s="476">
        <f t="shared" si="1"/>
        <v>8.1719155704104041E-2</v>
      </c>
      <c r="N12" s="911"/>
      <c r="O12" s="898"/>
      <c r="P12" s="846"/>
      <c r="Q12" s="905"/>
    </row>
    <row r="13" spans="1:17" ht="60" x14ac:dyDescent="0.25">
      <c r="A13" s="889"/>
      <c r="B13" s="846"/>
      <c r="C13" s="846"/>
      <c r="D13" s="846"/>
      <c r="E13" s="897"/>
      <c r="F13" s="898"/>
      <c r="G13" s="879"/>
      <c r="H13" s="38" t="s">
        <v>397</v>
      </c>
      <c r="I13" s="899" t="s">
        <v>402</v>
      </c>
      <c r="J13" s="31">
        <v>253214</v>
      </c>
      <c r="K13" s="31">
        <v>63304</v>
      </c>
      <c r="L13" s="32">
        <f t="shared" si="2"/>
        <v>189910</v>
      </c>
      <c r="M13" s="476">
        <f t="shared" si="1"/>
        <v>0.7499980253856422</v>
      </c>
      <c r="N13" s="913" t="s">
        <v>642</v>
      </c>
      <c r="O13" s="898"/>
      <c r="P13" s="846"/>
      <c r="Q13" s="905"/>
    </row>
    <row r="14" spans="1:17" ht="69.599999999999994" customHeight="1" x14ac:dyDescent="0.25">
      <c r="A14" s="889"/>
      <c r="B14" s="846"/>
      <c r="C14" s="846"/>
      <c r="D14" s="846"/>
      <c r="E14" s="897"/>
      <c r="F14" s="898"/>
      <c r="G14" s="879"/>
      <c r="H14" s="411" t="s">
        <v>595</v>
      </c>
      <c r="I14" s="856"/>
      <c r="J14" s="31">
        <v>246056</v>
      </c>
      <c r="K14" s="31">
        <v>10930</v>
      </c>
      <c r="L14" s="32">
        <f t="shared" si="2"/>
        <v>235126</v>
      </c>
      <c r="M14" s="476">
        <f t="shared" si="1"/>
        <v>0.9555792177390513</v>
      </c>
      <c r="N14" s="914"/>
      <c r="O14" s="898"/>
      <c r="P14" s="846"/>
      <c r="Q14" s="905"/>
    </row>
    <row r="15" spans="1:17" ht="45" x14ac:dyDescent="0.25">
      <c r="A15" s="889"/>
      <c r="B15" s="846"/>
      <c r="C15" s="846"/>
      <c r="D15" s="846"/>
      <c r="E15" s="897"/>
      <c r="F15" s="898"/>
      <c r="G15" s="879"/>
      <c r="H15" s="38" t="s">
        <v>597</v>
      </c>
      <c r="I15" s="373" t="s">
        <v>549</v>
      </c>
      <c r="J15" s="310">
        <v>2796</v>
      </c>
      <c r="K15" s="310">
        <v>2796</v>
      </c>
      <c r="L15" s="32">
        <f t="shared" si="2"/>
        <v>0</v>
      </c>
      <c r="M15" s="476">
        <f t="shared" si="1"/>
        <v>0</v>
      </c>
      <c r="N15" s="311" t="s">
        <v>403</v>
      </c>
      <c r="O15" s="880"/>
      <c r="P15" s="835"/>
      <c r="Q15" s="863"/>
    </row>
    <row r="16" spans="1:17" ht="112.5" customHeight="1" x14ac:dyDescent="0.25">
      <c r="A16" s="889"/>
      <c r="B16" s="846"/>
      <c r="C16" s="846"/>
      <c r="D16" s="846"/>
      <c r="E16" s="897"/>
      <c r="F16" s="898"/>
      <c r="G16" s="879"/>
      <c r="H16" s="309" t="s">
        <v>397</v>
      </c>
      <c r="I16" s="899" t="s">
        <v>404</v>
      </c>
      <c r="J16" s="310">
        <v>2400910</v>
      </c>
      <c r="K16" s="310">
        <v>1501</v>
      </c>
      <c r="L16" s="32">
        <f t="shared" si="2"/>
        <v>2399409</v>
      </c>
      <c r="M16" s="476">
        <f t="shared" si="1"/>
        <v>0.99937482038060566</v>
      </c>
      <c r="N16" s="445" t="s">
        <v>643</v>
      </c>
      <c r="O16" s="31">
        <v>1501</v>
      </c>
      <c r="P16" s="426" t="s">
        <v>644</v>
      </c>
      <c r="Q16" s="54">
        <v>0</v>
      </c>
    </row>
    <row r="17" spans="1:17" ht="108.75" customHeight="1" x14ac:dyDescent="0.25">
      <c r="A17" s="889"/>
      <c r="B17" s="846"/>
      <c r="C17" s="846"/>
      <c r="D17" s="846"/>
      <c r="E17" s="897"/>
      <c r="F17" s="898"/>
      <c r="G17" s="881"/>
      <c r="H17" s="411" t="s">
        <v>595</v>
      </c>
      <c r="I17" s="856"/>
      <c r="J17" s="310">
        <v>10006</v>
      </c>
      <c r="K17" s="310">
        <v>0</v>
      </c>
      <c r="L17" s="32">
        <f t="shared" si="2"/>
        <v>10006</v>
      </c>
      <c r="M17" s="476">
        <f t="shared" si="1"/>
        <v>1</v>
      </c>
      <c r="N17" s="445" t="s">
        <v>645</v>
      </c>
      <c r="O17" s="303" t="s">
        <v>58</v>
      </c>
      <c r="P17" s="304" t="s">
        <v>553</v>
      </c>
      <c r="Q17" s="393" t="s">
        <v>553</v>
      </c>
    </row>
    <row r="18" spans="1:17" ht="60" x14ac:dyDescent="0.25">
      <c r="A18" s="887" t="s">
        <v>405</v>
      </c>
      <c r="B18" s="890" t="s">
        <v>385</v>
      </c>
      <c r="C18" s="900" t="s">
        <v>406</v>
      </c>
      <c r="D18" s="893" t="s">
        <v>682</v>
      </c>
      <c r="E18" s="901" t="s">
        <v>559</v>
      </c>
      <c r="F18" s="878">
        <v>6805967.21</v>
      </c>
      <c r="G18" s="878">
        <v>6805967.21</v>
      </c>
      <c r="H18" s="309" t="s">
        <v>397</v>
      </c>
      <c r="I18" s="899" t="s">
        <v>407</v>
      </c>
      <c r="J18" s="310">
        <v>5610</v>
      </c>
      <c r="K18" s="310">
        <v>0</v>
      </c>
      <c r="L18" s="32">
        <f t="shared" si="2"/>
        <v>5610</v>
      </c>
      <c r="M18" s="68">
        <f t="shared" si="1"/>
        <v>1</v>
      </c>
      <c r="N18" s="306" t="s">
        <v>408</v>
      </c>
      <c r="O18" s="303" t="s">
        <v>58</v>
      </c>
      <c r="P18" s="304" t="s">
        <v>553</v>
      </c>
      <c r="Q18" s="393" t="s">
        <v>553</v>
      </c>
    </row>
    <row r="19" spans="1:17" ht="45" x14ac:dyDescent="0.25">
      <c r="A19" s="889"/>
      <c r="B19" s="897"/>
      <c r="C19" s="846"/>
      <c r="D19" s="846"/>
      <c r="E19" s="897"/>
      <c r="F19" s="898"/>
      <c r="G19" s="898"/>
      <c r="H19" s="411" t="s">
        <v>595</v>
      </c>
      <c r="I19" s="856"/>
      <c r="J19" s="310">
        <v>1356</v>
      </c>
      <c r="K19" s="310">
        <v>0</v>
      </c>
      <c r="L19" s="32">
        <f t="shared" si="2"/>
        <v>1356</v>
      </c>
      <c r="M19" s="68">
        <f t="shared" si="1"/>
        <v>1</v>
      </c>
      <c r="N19" s="306" t="s">
        <v>409</v>
      </c>
      <c r="O19" s="303" t="s">
        <v>58</v>
      </c>
      <c r="P19" s="304" t="s">
        <v>553</v>
      </c>
      <c r="Q19" s="393" t="s">
        <v>553</v>
      </c>
    </row>
    <row r="20" spans="1:17" ht="60" x14ac:dyDescent="0.25">
      <c r="A20" s="889"/>
      <c r="B20" s="897"/>
      <c r="C20" s="846"/>
      <c r="D20" s="846"/>
      <c r="E20" s="897"/>
      <c r="F20" s="898"/>
      <c r="G20" s="898"/>
      <c r="H20" s="309" t="s">
        <v>397</v>
      </c>
      <c r="I20" s="899" t="s">
        <v>410</v>
      </c>
      <c r="J20" s="310">
        <v>6317</v>
      </c>
      <c r="K20" s="310">
        <v>0</v>
      </c>
      <c r="L20" s="32">
        <f t="shared" si="2"/>
        <v>6317</v>
      </c>
      <c r="M20" s="68">
        <f t="shared" si="1"/>
        <v>1</v>
      </c>
      <c r="N20" s="306" t="s">
        <v>411</v>
      </c>
      <c r="O20" s="303" t="s">
        <v>58</v>
      </c>
      <c r="P20" s="304" t="s">
        <v>553</v>
      </c>
      <c r="Q20" s="393" t="s">
        <v>553</v>
      </c>
    </row>
    <row r="21" spans="1:17" ht="45" x14ac:dyDescent="0.25">
      <c r="A21" s="889"/>
      <c r="B21" s="897"/>
      <c r="C21" s="846"/>
      <c r="D21" s="846"/>
      <c r="E21" s="897"/>
      <c r="F21" s="898"/>
      <c r="G21" s="898"/>
      <c r="H21" s="411" t="s">
        <v>595</v>
      </c>
      <c r="I21" s="856"/>
      <c r="J21" s="310">
        <v>1760</v>
      </c>
      <c r="K21" s="310">
        <v>0</v>
      </c>
      <c r="L21" s="32">
        <f t="shared" si="2"/>
        <v>1760</v>
      </c>
      <c r="M21" s="68">
        <f t="shared" si="1"/>
        <v>1</v>
      </c>
      <c r="N21" s="306" t="s">
        <v>412</v>
      </c>
      <c r="O21" s="303" t="s">
        <v>58</v>
      </c>
      <c r="P21" s="304" t="s">
        <v>553</v>
      </c>
      <c r="Q21" s="393" t="s">
        <v>553</v>
      </c>
    </row>
    <row r="22" spans="1:17" ht="45" x14ac:dyDescent="0.25">
      <c r="A22" s="889"/>
      <c r="B22" s="897"/>
      <c r="C22" s="846"/>
      <c r="D22" s="846"/>
      <c r="E22" s="897"/>
      <c r="F22" s="898"/>
      <c r="G22" s="898"/>
      <c r="H22" s="411" t="s">
        <v>595</v>
      </c>
      <c r="I22" s="903" t="s">
        <v>413</v>
      </c>
      <c r="J22" s="310">
        <v>62628</v>
      </c>
      <c r="K22" s="310">
        <v>0</v>
      </c>
      <c r="L22" s="32">
        <f t="shared" si="2"/>
        <v>62628</v>
      </c>
      <c r="M22" s="68">
        <f t="shared" si="1"/>
        <v>1</v>
      </c>
      <c r="N22" s="306" t="s">
        <v>540</v>
      </c>
      <c r="O22" s="303" t="s">
        <v>58</v>
      </c>
      <c r="P22" s="304" t="s">
        <v>553</v>
      </c>
      <c r="Q22" s="393" t="s">
        <v>553</v>
      </c>
    </row>
    <row r="23" spans="1:17" ht="60" x14ac:dyDescent="0.25">
      <c r="A23" s="889"/>
      <c r="B23" s="897"/>
      <c r="C23" s="846"/>
      <c r="D23" s="846"/>
      <c r="E23" s="897"/>
      <c r="F23" s="898"/>
      <c r="G23" s="898"/>
      <c r="H23" s="309" t="s">
        <v>397</v>
      </c>
      <c r="I23" s="856"/>
      <c r="J23" s="310">
        <v>203970</v>
      </c>
      <c r="K23" s="310">
        <v>1020</v>
      </c>
      <c r="L23" s="32">
        <f t="shared" si="2"/>
        <v>202950</v>
      </c>
      <c r="M23" s="68">
        <f t="shared" si="1"/>
        <v>0.99499926459773491</v>
      </c>
      <c r="N23" s="445" t="s">
        <v>646</v>
      </c>
      <c r="O23" s="878">
        <v>17217</v>
      </c>
      <c r="P23" s="912" t="s">
        <v>649</v>
      </c>
      <c r="Q23" s="828">
        <v>0</v>
      </c>
    </row>
    <row r="24" spans="1:17" ht="150.75" customHeight="1" x14ac:dyDescent="0.25">
      <c r="A24" s="889"/>
      <c r="B24" s="897"/>
      <c r="C24" s="846"/>
      <c r="D24" s="846"/>
      <c r="E24" s="897"/>
      <c r="F24" s="898"/>
      <c r="G24" s="898"/>
      <c r="H24" s="309" t="s">
        <v>397</v>
      </c>
      <c r="I24" s="899" t="s">
        <v>402</v>
      </c>
      <c r="J24" s="313">
        <v>54643</v>
      </c>
      <c r="K24" s="313">
        <v>13661</v>
      </c>
      <c r="L24" s="32">
        <f t="shared" si="2"/>
        <v>40982</v>
      </c>
      <c r="M24" s="68">
        <f t="shared" si="1"/>
        <v>0.74999542484856252</v>
      </c>
      <c r="N24" s="306" t="s">
        <v>647</v>
      </c>
      <c r="O24" s="898"/>
      <c r="P24" s="862"/>
      <c r="Q24" s="829"/>
    </row>
    <row r="25" spans="1:17" ht="77.25" customHeight="1" x14ac:dyDescent="0.25">
      <c r="A25" s="889"/>
      <c r="B25" s="897"/>
      <c r="C25" s="846"/>
      <c r="D25" s="846"/>
      <c r="E25" s="897"/>
      <c r="F25" s="898"/>
      <c r="G25" s="898"/>
      <c r="H25" s="411" t="s">
        <v>595</v>
      </c>
      <c r="I25" s="856"/>
      <c r="J25" s="313">
        <v>54643</v>
      </c>
      <c r="K25" s="313">
        <v>2536</v>
      </c>
      <c r="L25" s="32">
        <f t="shared" si="2"/>
        <v>52107</v>
      </c>
      <c r="M25" s="68">
        <f t="shared" si="1"/>
        <v>0.95358966381787236</v>
      </c>
      <c r="N25" s="306" t="s">
        <v>648</v>
      </c>
      <c r="O25" s="880"/>
      <c r="P25" s="856"/>
      <c r="Q25" s="830"/>
    </row>
    <row r="26" spans="1:17" ht="162" customHeight="1" x14ac:dyDescent="0.25">
      <c r="A26" s="889"/>
      <c r="B26" s="897"/>
      <c r="C26" s="846"/>
      <c r="D26" s="846"/>
      <c r="E26" s="897"/>
      <c r="F26" s="898"/>
      <c r="G26" s="898"/>
      <c r="H26" s="309" t="s">
        <v>397</v>
      </c>
      <c r="I26" s="899" t="s">
        <v>414</v>
      </c>
      <c r="J26" s="313">
        <v>474280.44</v>
      </c>
      <c r="K26" s="313">
        <v>13849</v>
      </c>
      <c r="L26" s="32">
        <f t="shared" si="2"/>
        <v>460431.44</v>
      </c>
      <c r="M26" s="68">
        <f t="shared" si="1"/>
        <v>0.97079997648648553</v>
      </c>
      <c r="N26" s="306" t="s">
        <v>650</v>
      </c>
      <c r="O26" s="838">
        <v>15790</v>
      </c>
      <c r="P26" s="907" t="s">
        <v>651</v>
      </c>
      <c r="Q26" s="908">
        <v>0</v>
      </c>
    </row>
    <row r="27" spans="1:17" ht="105" x14ac:dyDescent="0.25">
      <c r="A27" s="889"/>
      <c r="B27" s="897"/>
      <c r="C27" s="846"/>
      <c r="D27" s="846"/>
      <c r="E27" s="897"/>
      <c r="F27" s="898"/>
      <c r="G27" s="898"/>
      <c r="H27" s="309" t="s">
        <v>415</v>
      </c>
      <c r="I27" s="856"/>
      <c r="J27" s="313">
        <v>13849</v>
      </c>
      <c r="K27" s="284">
        <v>1941</v>
      </c>
      <c r="L27" s="32">
        <f t="shared" si="2"/>
        <v>11908</v>
      </c>
      <c r="M27" s="68">
        <f t="shared" si="1"/>
        <v>0.85984547620766838</v>
      </c>
      <c r="N27" s="306" t="s">
        <v>652</v>
      </c>
      <c r="O27" s="839"/>
      <c r="P27" s="843"/>
      <c r="Q27" s="909"/>
    </row>
    <row r="28" spans="1:17" ht="60" x14ac:dyDescent="0.25">
      <c r="A28" s="887" t="s">
        <v>416</v>
      </c>
      <c r="B28" s="890" t="s">
        <v>385</v>
      </c>
      <c r="C28" s="890" t="s">
        <v>417</v>
      </c>
      <c r="D28" s="893" t="s">
        <v>683</v>
      </c>
      <c r="E28" s="895" t="s">
        <v>559</v>
      </c>
      <c r="F28" s="878">
        <v>6348047.6299999999</v>
      </c>
      <c r="G28" s="878">
        <v>6348047.6299999999</v>
      </c>
      <c r="H28" s="309" t="s">
        <v>397</v>
      </c>
      <c r="I28" s="314" t="s">
        <v>413</v>
      </c>
      <c r="J28" s="313">
        <v>66</v>
      </c>
      <c r="K28" s="284">
        <v>66</v>
      </c>
      <c r="L28" s="32">
        <f t="shared" si="2"/>
        <v>0</v>
      </c>
      <c r="M28" s="68">
        <f t="shared" si="1"/>
        <v>0</v>
      </c>
      <c r="N28" s="306" t="s">
        <v>418</v>
      </c>
      <c r="O28" s="838">
        <v>16350</v>
      </c>
      <c r="P28" s="904" t="s">
        <v>654</v>
      </c>
      <c r="Q28" s="828">
        <v>0</v>
      </c>
    </row>
    <row r="29" spans="1:17" ht="132.75" customHeight="1" x14ac:dyDescent="0.25">
      <c r="A29" s="888"/>
      <c r="B29" s="891"/>
      <c r="C29" s="891"/>
      <c r="D29" s="894"/>
      <c r="E29" s="896"/>
      <c r="F29" s="879"/>
      <c r="G29" s="879"/>
      <c r="H29" s="309" t="s">
        <v>397</v>
      </c>
      <c r="I29" s="899" t="s">
        <v>402</v>
      </c>
      <c r="J29" s="313">
        <v>54937</v>
      </c>
      <c r="K29" s="277">
        <v>13734</v>
      </c>
      <c r="L29" s="32">
        <f t="shared" si="2"/>
        <v>41203</v>
      </c>
      <c r="M29" s="68">
        <f t="shared" si="1"/>
        <v>0.75000455066712779</v>
      </c>
      <c r="N29" s="306" t="s">
        <v>653</v>
      </c>
      <c r="O29" s="844"/>
      <c r="P29" s="846"/>
      <c r="Q29" s="829"/>
    </row>
    <row r="30" spans="1:17" ht="68.25" customHeight="1" x14ac:dyDescent="0.25">
      <c r="A30" s="888"/>
      <c r="B30" s="891"/>
      <c r="C30" s="891"/>
      <c r="D30" s="894"/>
      <c r="E30" s="896"/>
      <c r="F30" s="879"/>
      <c r="G30" s="879"/>
      <c r="H30" s="411" t="s">
        <v>595</v>
      </c>
      <c r="I30" s="856"/>
      <c r="J30" s="313">
        <v>54937</v>
      </c>
      <c r="K30" s="31">
        <v>2550</v>
      </c>
      <c r="L30" s="32">
        <f t="shared" si="2"/>
        <v>52387</v>
      </c>
      <c r="M30" s="68">
        <f t="shared" si="1"/>
        <v>0.95358319529643043</v>
      </c>
      <c r="N30" s="306" t="s">
        <v>655</v>
      </c>
      <c r="O30" s="839"/>
      <c r="P30" s="835"/>
      <c r="Q30" s="830"/>
    </row>
    <row r="31" spans="1:17" ht="198" customHeight="1" x14ac:dyDescent="0.25">
      <c r="A31" s="888"/>
      <c r="B31" s="891"/>
      <c r="C31" s="891"/>
      <c r="D31" s="894"/>
      <c r="E31" s="896"/>
      <c r="F31" s="879"/>
      <c r="G31" s="879"/>
      <c r="H31" s="315" t="s">
        <v>419</v>
      </c>
      <c r="I31" s="899" t="s">
        <v>420</v>
      </c>
      <c r="J31" s="316">
        <v>672878.4</v>
      </c>
      <c r="K31" s="31">
        <v>14996</v>
      </c>
      <c r="L31" s="32">
        <f t="shared" si="2"/>
        <v>657882.4</v>
      </c>
      <c r="M31" s="68">
        <f t="shared" si="1"/>
        <v>0.97771365524588094</v>
      </c>
      <c r="N31" s="446" t="s">
        <v>656</v>
      </c>
      <c r="O31" s="838">
        <v>17086</v>
      </c>
      <c r="P31" s="840" t="s">
        <v>657</v>
      </c>
      <c r="Q31" s="828">
        <v>0</v>
      </c>
    </row>
    <row r="32" spans="1:17" ht="129.75" customHeight="1" x14ac:dyDescent="0.25">
      <c r="A32" s="916"/>
      <c r="B32" s="835"/>
      <c r="C32" s="835"/>
      <c r="D32" s="835"/>
      <c r="E32" s="917"/>
      <c r="F32" s="880"/>
      <c r="G32" s="880"/>
      <c r="H32" s="411" t="s">
        <v>595</v>
      </c>
      <c r="I32" s="914"/>
      <c r="J32" s="313">
        <v>14996</v>
      </c>
      <c r="K32" s="31">
        <v>2090</v>
      </c>
      <c r="L32" s="32">
        <f t="shared" si="2"/>
        <v>12906</v>
      </c>
      <c r="M32" s="68">
        <f t="shared" si="1"/>
        <v>0.86062950120032011</v>
      </c>
      <c r="N32" s="446" t="s">
        <v>658</v>
      </c>
      <c r="O32" s="839"/>
      <c r="P32" s="841"/>
      <c r="Q32" s="830"/>
    </row>
    <row r="33" spans="1:17" ht="105" x14ac:dyDescent="0.25">
      <c r="A33" s="362" t="s">
        <v>421</v>
      </c>
      <c r="B33" s="317" t="s">
        <v>385</v>
      </c>
      <c r="C33" s="317" t="s">
        <v>422</v>
      </c>
      <c r="D33" s="317" t="s">
        <v>550</v>
      </c>
      <c r="E33" s="335" t="s">
        <v>560</v>
      </c>
      <c r="F33" s="318">
        <v>67542348.040000007</v>
      </c>
      <c r="G33" s="318">
        <v>62201925.979999997</v>
      </c>
      <c r="H33" s="402" t="s">
        <v>430</v>
      </c>
      <c r="I33" s="320" t="s">
        <v>423</v>
      </c>
      <c r="J33" s="392" t="s">
        <v>553</v>
      </c>
      <c r="K33" s="285" t="s">
        <v>553</v>
      </c>
      <c r="L33" s="321" t="s">
        <v>553</v>
      </c>
      <c r="M33" s="68" t="s">
        <v>554</v>
      </c>
      <c r="N33" s="118" t="s">
        <v>604</v>
      </c>
      <c r="O33" s="322" t="s">
        <v>424</v>
      </c>
      <c r="P33" s="304" t="s">
        <v>555</v>
      </c>
      <c r="Q33" s="323" t="s">
        <v>553</v>
      </c>
    </row>
    <row r="34" spans="1:17" ht="105" x14ac:dyDescent="0.25">
      <c r="A34" s="362" t="s">
        <v>425</v>
      </c>
      <c r="B34" s="317" t="s">
        <v>385</v>
      </c>
      <c r="C34" s="317" t="s">
        <v>426</v>
      </c>
      <c r="D34" s="317" t="s">
        <v>551</v>
      </c>
      <c r="E34" s="317" t="s">
        <v>560</v>
      </c>
      <c r="F34" s="318">
        <v>109809294.19</v>
      </c>
      <c r="G34" s="344">
        <v>100938698.12</v>
      </c>
      <c r="H34" s="402" t="s">
        <v>430</v>
      </c>
      <c r="I34" s="320" t="s">
        <v>427</v>
      </c>
      <c r="J34" s="392" t="s">
        <v>553</v>
      </c>
      <c r="K34" s="288" t="s">
        <v>553</v>
      </c>
      <c r="L34" s="321" t="s">
        <v>553</v>
      </c>
      <c r="M34" s="68" t="s">
        <v>554</v>
      </c>
      <c r="N34" s="118" t="s">
        <v>603</v>
      </c>
      <c r="O34" s="322" t="s">
        <v>424</v>
      </c>
      <c r="P34" s="304" t="s">
        <v>555</v>
      </c>
      <c r="Q34" s="323" t="s">
        <v>553</v>
      </c>
    </row>
    <row r="35" spans="1:17" ht="164.25" customHeight="1" x14ac:dyDescent="0.25">
      <c r="A35" s="363" t="s">
        <v>428</v>
      </c>
      <c r="B35" s="315" t="s">
        <v>385</v>
      </c>
      <c r="C35" s="449" t="s">
        <v>429</v>
      </c>
      <c r="D35" s="448" t="s">
        <v>684</v>
      </c>
      <c r="E35" s="450" t="s">
        <v>557</v>
      </c>
      <c r="F35" s="56">
        <v>5213341.5599999996</v>
      </c>
      <c r="G35" s="56">
        <v>4312311.43</v>
      </c>
      <c r="H35" s="309" t="s">
        <v>430</v>
      </c>
      <c r="I35" s="324" t="s">
        <v>431</v>
      </c>
      <c r="J35" s="308">
        <v>35000</v>
      </c>
      <c r="K35" s="284">
        <v>33000</v>
      </c>
      <c r="L35" s="32">
        <f t="shared" si="2"/>
        <v>2000</v>
      </c>
      <c r="M35" s="68">
        <f t="shared" si="1"/>
        <v>5.7142857142857141E-2</v>
      </c>
      <c r="N35" s="447" t="s">
        <v>659</v>
      </c>
      <c r="O35" s="325">
        <v>33000</v>
      </c>
      <c r="P35" s="739" t="s">
        <v>840</v>
      </c>
      <c r="Q35" s="54">
        <v>0</v>
      </c>
    </row>
    <row r="36" spans="1:17" ht="60" x14ac:dyDescent="0.25">
      <c r="A36" s="918" t="s">
        <v>432</v>
      </c>
      <c r="B36" s="919" t="s">
        <v>385</v>
      </c>
      <c r="C36" s="920" t="s">
        <v>433</v>
      </c>
      <c r="D36" s="921" t="s">
        <v>685</v>
      </c>
      <c r="E36" s="921" t="s">
        <v>557</v>
      </c>
      <c r="F36" s="831">
        <v>7683717.46</v>
      </c>
      <c r="G36" s="831">
        <v>6530309.8399999999</v>
      </c>
      <c r="H36" s="309" t="s">
        <v>397</v>
      </c>
      <c r="I36" s="834" t="s">
        <v>434</v>
      </c>
      <c r="J36" s="308">
        <v>994</v>
      </c>
      <c r="K36" s="284">
        <v>994</v>
      </c>
      <c r="L36" s="32">
        <f t="shared" si="2"/>
        <v>0</v>
      </c>
      <c r="M36" s="68">
        <f t="shared" si="1"/>
        <v>0</v>
      </c>
      <c r="N36" s="836" t="s">
        <v>660</v>
      </c>
      <c r="O36" s="838">
        <v>1918</v>
      </c>
      <c r="P36" s="840" t="s">
        <v>625</v>
      </c>
      <c r="Q36" s="828">
        <v>0</v>
      </c>
    </row>
    <row r="37" spans="1:17" ht="37.15" customHeight="1" x14ac:dyDescent="0.25">
      <c r="A37" s="918"/>
      <c r="B37" s="919"/>
      <c r="C37" s="919"/>
      <c r="D37" s="869"/>
      <c r="E37" s="922"/>
      <c r="F37" s="832"/>
      <c r="G37" s="832"/>
      <c r="H37" s="411" t="s">
        <v>595</v>
      </c>
      <c r="I37" s="835"/>
      <c r="J37" s="308">
        <v>924</v>
      </c>
      <c r="K37" s="284">
        <v>924</v>
      </c>
      <c r="L37" s="32">
        <f t="shared" si="2"/>
        <v>0</v>
      </c>
      <c r="M37" s="68">
        <f t="shared" si="1"/>
        <v>0</v>
      </c>
      <c r="N37" s="837"/>
      <c r="O37" s="839"/>
      <c r="P37" s="841"/>
      <c r="Q37" s="830"/>
    </row>
    <row r="38" spans="1:17" ht="83.25" customHeight="1" x14ac:dyDescent="0.25">
      <c r="A38" s="918"/>
      <c r="B38" s="919"/>
      <c r="C38" s="919"/>
      <c r="D38" s="837"/>
      <c r="E38" s="923"/>
      <c r="F38" s="833"/>
      <c r="G38" s="833"/>
      <c r="H38" s="319" t="s">
        <v>430</v>
      </c>
      <c r="I38" s="326" t="s">
        <v>435</v>
      </c>
      <c r="J38" s="392" t="s">
        <v>553</v>
      </c>
      <c r="K38" s="288" t="s">
        <v>553</v>
      </c>
      <c r="L38" s="321" t="s">
        <v>553</v>
      </c>
      <c r="M38" s="68" t="s">
        <v>554</v>
      </c>
      <c r="N38" s="13" t="s">
        <v>605</v>
      </c>
      <c r="O38" s="322" t="s">
        <v>424</v>
      </c>
      <c r="P38" s="304" t="s">
        <v>555</v>
      </c>
      <c r="Q38" s="323" t="s">
        <v>553</v>
      </c>
    </row>
    <row r="39" spans="1:17" ht="67.5" customHeight="1" x14ac:dyDescent="0.25">
      <c r="A39" s="363" t="s">
        <v>436</v>
      </c>
      <c r="B39" s="319" t="s">
        <v>385</v>
      </c>
      <c r="C39" s="319" t="s">
        <v>437</v>
      </c>
      <c r="D39" s="451" t="s">
        <v>686</v>
      </c>
      <c r="E39" s="451" t="s">
        <v>556</v>
      </c>
      <c r="F39" s="122">
        <v>13179425.42</v>
      </c>
      <c r="G39" s="122">
        <v>13179425.42</v>
      </c>
      <c r="H39" s="319" t="s">
        <v>430</v>
      </c>
      <c r="I39" s="317" t="s">
        <v>438</v>
      </c>
      <c r="J39" s="392" t="s">
        <v>553</v>
      </c>
      <c r="K39" s="288" t="s">
        <v>553</v>
      </c>
      <c r="L39" s="321" t="s">
        <v>553</v>
      </c>
      <c r="M39" s="68" t="s">
        <v>554</v>
      </c>
      <c r="N39" s="13" t="s">
        <v>606</v>
      </c>
      <c r="O39" s="322" t="s">
        <v>424</v>
      </c>
      <c r="P39" s="304" t="s">
        <v>555</v>
      </c>
      <c r="Q39" s="323" t="s">
        <v>553</v>
      </c>
    </row>
    <row r="40" spans="1:17" ht="105" x14ac:dyDescent="0.25">
      <c r="A40" s="363" t="s">
        <v>439</v>
      </c>
      <c r="B40" s="319" t="s">
        <v>385</v>
      </c>
      <c r="C40" s="319" t="s">
        <v>440</v>
      </c>
      <c r="D40" s="452" t="s">
        <v>687</v>
      </c>
      <c r="E40" s="394" t="s">
        <v>556</v>
      </c>
      <c r="F40" s="327">
        <v>11568526.630000001</v>
      </c>
      <c r="G40" s="327">
        <v>11568526.630000001</v>
      </c>
      <c r="H40" s="319" t="s">
        <v>430</v>
      </c>
      <c r="I40" s="317" t="s">
        <v>541</v>
      </c>
      <c r="J40" s="392" t="s">
        <v>553</v>
      </c>
      <c r="K40" s="288" t="s">
        <v>553</v>
      </c>
      <c r="L40" s="321" t="s">
        <v>553</v>
      </c>
      <c r="M40" s="68" t="s">
        <v>554</v>
      </c>
      <c r="N40" s="13" t="s">
        <v>441</v>
      </c>
      <c r="O40" s="322" t="s">
        <v>424</v>
      </c>
      <c r="P40" s="304" t="s">
        <v>555</v>
      </c>
      <c r="Q40" s="323" t="s">
        <v>553</v>
      </c>
    </row>
    <row r="41" spans="1:17" ht="56.25" customHeight="1" x14ac:dyDescent="0.25">
      <c r="A41" s="918" t="s">
        <v>442</v>
      </c>
      <c r="B41" s="931" t="s">
        <v>385</v>
      </c>
      <c r="C41" s="931" t="s">
        <v>443</v>
      </c>
      <c r="D41" s="933" t="s">
        <v>640</v>
      </c>
      <c r="E41" s="935" t="s">
        <v>562</v>
      </c>
      <c r="F41" s="924">
        <v>87687163</v>
      </c>
      <c r="G41" s="924">
        <v>63267367.82</v>
      </c>
      <c r="H41" s="319" t="s">
        <v>39</v>
      </c>
      <c r="I41" s="925" t="s">
        <v>444</v>
      </c>
      <c r="J41" s="328">
        <v>4318559.55</v>
      </c>
      <c r="K41" s="329">
        <v>0</v>
      </c>
      <c r="L41" s="330">
        <f t="shared" si="2"/>
        <v>4318559.55</v>
      </c>
      <c r="M41" s="477">
        <f t="shared" si="1"/>
        <v>1</v>
      </c>
      <c r="N41" s="14" t="s">
        <v>579</v>
      </c>
      <c r="O41" s="303" t="s">
        <v>58</v>
      </c>
      <c r="P41" s="304" t="s">
        <v>553</v>
      </c>
      <c r="Q41" s="393" t="s">
        <v>553</v>
      </c>
    </row>
    <row r="42" spans="1:17" ht="46.5" customHeight="1" x14ac:dyDescent="0.25">
      <c r="A42" s="928"/>
      <c r="B42" s="932"/>
      <c r="C42" s="932"/>
      <c r="D42" s="934"/>
      <c r="E42" s="936"/>
      <c r="F42" s="844"/>
      <c r="G42" s="844"/>
      <c r="H42" s="319" t="s">
        <v>392</v>
      </c>
      <c r="I42" s="926"/>
      <c r="J42" s="308">
        <v>797744</v>
      </c>
      <c r="K42" s="284">
        <v>0</v>
      </c>
      <c r="L42" s="32">
        <f t="shared" si="2"/>
        <v>797744</v>
      </c>
      <c r="M42" s="68">
        <f t="shared" si="1"/>
        <v>1</v>
      </c>
      <c r="N42" s="306" t="s">
        <v>626</v>
      </c>
      <c r="O42" s="303" t="s">
        <v>58</v>
      </c>
      <c r="P42" s="304" t="s">
        <v>553</v>
      </c>
      <c r="Q42" s="393" t="s">
        <v>553</v>
      </c>
    </row>
    <row r="43" spans="1:17" ht="116.25" customHeight="1" x14ac:dyDescent="0.25">
      <c r="A43" s="928"/>
      <c r="B43" s="932"/>
      <c r="C43" s="932"/>
      <c r="D43" s="934"/>
      <c r="E43" s="936"/>
      <c r="F43" s="844"/>
      <c r="G43" s="844"/>
      <c r="H43" s="305" t="s">
        <v>269</v>
      </c>
      <c r="I43" s="423" t="s">
        <v>448</v>
      </c>
      <c r="J43" s="328">
        <v>1225412</v>
      </c>
      <c r="K43" s="329">
        <v>1225412</v>
      </c>
      <c r="L43" s="32">
        <f>J43-K43</f>
        <v>0</v>
      </c>
      <c r="M43" s="68">
        <f>L43/J43</f>
        <v>0</v>
      </c>
      <c r="N43" s="331" t="s">
        <v>449</v>
      </c>
      <c r="O43" s="332">
        <v>1225412</v>
      </c>
      <c r="P43" s="333" t="s">
        <v>450</v>
      </c>
      <c r="Q43" s="332">
        <v>1225412</v>
      </c>
    </row>
    <row r="44" spans="1:17" ht="56.45" customHeight="1" x14ac:dyDescent="0.25">
      <c r="A44" s="928"/>
      <c r="B44" s="932"/>
      <c r="C44" s="932"/>
      <c r="D44" s="934"/>
      <c r="E44" s="936"/>
      <c r="F44" s="844"/>
      <c r="G44" s="844"/>
      <c r="H44" s="309" t="s">
        <v>445</v>
      </c>
      <c r="I44" s="424" t="s">
        <v>446</v>
      </c>
      <c r="J44" s="734">
        <v>25801</v>
      </c>
      <c r="K44" s="717">
        <v>25801</v>
      </c>
      <c r="L44" s="321" t="s">
        <v>553</v>
      </c>
      <c r="M44" s="68" t="s">
        <v>554</v>
      </c>
      <c r="N44" s="306" t="s">
        <v>447</v>
      </c>
      <c r="O44" s="438" t="s">
        <v>383</v>
      </c>
      <c r="P44" s="304" t="s">
        <v>555</v>
      </c>
      <c r="Q44" s="323" t="s">
        <v>553</v>
      </c>
    </row>
    <row r="45" spans="1:17" ht="75" x14ac:dyDescent="0.25">
      <c r="A45" s="928"/>
      <c r="B45" s="932"/>
      <c r="C45" s="932"/>
      <c r="D45" s="934"/>
      <c r="E45" s="936"/>
      <c r="F45" s="844"/>
      <c r="G45" s="844"/>
      <c r="H45" s="319" t="s">
        <v>430</v>
      </c>
      <c r="I45" s="334" t="s">
        <v>451</v>
      </c>
      <c r="J45" s="392" t="s">
        <v>553</v>
      </c>
      <c r="K45" s="288" t="s">
        <v>553</v>
      </c>
      <c r="L45" s="321" t="s">
        <v>553</v>
      </c>
      <c r="M45" s="68" t="s">
        <v>554</v>
      </c>
      <c r="N45" s="13" t="s">
        <v>452</v>
      </c>
      <c r="O45" s="322" t="s">
        <v>424</v>
      </c>
      <c r="P45" s="304" t="s">
        <v>555</v>
      </c>
      <c r="Q45" s="323" t="s">
        <v>553</v>
      </c>
    </row>
    <row r="46" spans="1:17" ht="60" x14ac:dyDescent="0.25">
      <c r="A46" s="927" t="s">
        <v>453</v>
      </c>
      <c r="B46" s="929" t="s">
        <v>385</v>
      </c>
      <c r="C46" s="929" t="s">
        <v>454</v>
      </c>
      <c r="D46" s="930" t="s">
        <v>563</v>
      </c>
      <c r="E46" s="930" t="s">
        <v>557</v>
      </c>
      <c r="F46" s="850">
        <v>1548180.56</v>
      </c>
      <c r="G46" s="850">
        <v>1314189.73</v>
      </c>
      <c r="H46" s="309" t="s">
        <v>397</v>
      </c>
      <c r="I46" s="855" t="s">
        <v>455</v>
      </c>
      <c r="J46" s="328">
        <v>1105</v>
      </c>
      <c r="K46" s="329">
        <v>940</v>
      </c>
      <c r="L46" s="330">
        <f t="shared" si="2"/>
        <v>165</v>
      </c>
      <c r="M46" s="478">
        <f t="shared" si="1"/>
        <v>0.14932126696832579</v>
      </c>
      <c r="N46" s="842" t="s">
        <v>677</v>
      </c>
      <c r="O46" s="838">
        <v>1825</v>
      </c>
      <c r="P46" s="845" t="s">
        <v>542</v>
      </c>
      <c r="Q46" s="828">
        <v>0</v>
      </c>
    </row>
    <row r="47" spans="1:17" ht="49.15" customHeight="1" x14ac:dyDescent="0.25">
      <c r="A47" s="928"/>
      <c r="B47" s="929"/>
      <c r="C47" s="929"/>
      <c r="D47" s="846"/>
      <c r="E47" s="846"/>
      <c r="F47" s="844"/>
      <c r="G47" s="844"/>
      <c r="H47" s="411" t="s">
        <v>595</v>
      </c>
      <c r="I47" s="862"/>
      <c r="J47" s="328">
        <v>885</v>
      </c>
      <c r="K47" s="329">
        <v>885</v>
      </c>
      <c r="L47" s="330">
        <f t="shared" si="2"/>
        <v>0</v>
      </c>
      <c r="M47" s="478">
        <f t="shared" si="1"/>
        <v>0</v>
      </c>
      <c r="N47" s="843"/>
      <c r="O47" s="844"/>
      <c r="P47" s="846"/>
      <c r="Q47" s="830"/>
    </row>
    <row r="48" spans="1:17" ht="90" x14ac:dyDescent="0.25">
      <c r="A48" s="362" t="s">
        <v>456</v>
      </c>
      <c r="B48" s="335" t="s">
        <v>385</v>
      </c>
      <c r="C48" s="335" t="s">
        <v>457</v>
      </c>
      <c r="D48" s="317" t="s">
        <v>458</v>
      </c>
      <c r="E48" s="317" t="s">
        <v>396</v>
      </c>
      <c r="F48" s="318">
        <v>24132550</v>
      </c>
      <c r="G48" s="460">
        <v>24132550</v>
      </c>
      <c r="H48" s="410" t="s">
        <v>539</v>
      </c>
      <c r="I48" s="320" t="s">
        <v>459</v>
      </c>
      <c r="J48" s="308">
        <v>43066.02</v>
      </c>
      <c r="K48" s="284">
        <v>0</v>
      </c>
      <c r="L48" s="32">
        <f t="shared" si="2"/>
        <v>43066.02</v>
      </c>
      <c r="M48" s="68">
        <f t="shared" si="1"/>
        <v>1</v>
      </c>
      <c r="N48" s="118" t="s">
        <v>460</v>
      </c>
      <c r="O48" s="303" t="s">
        <v>58</v>
      </c>
      <c r="P48" s="304" t="s">
        <v>553</v>
      </c>
      <c r="Q48" s="393" t="s">
        <v>553</v>
      </c>
    </row>
    <row r="49" spans="1:17" ht="178.5" customHeight="1" x14ac:dyDescent="0.25">
      <c r="A49" s="927" t="s">
        <v>461</v>
      </c>
      <c r="B49" s="929" t="s">
        <v>385</v>
      </c>
      <c r="C49" s="929" t="s">
        <v>462</v>
      </c>
      <c r="D49" s="930" t="s">
        <v>564</v>
      </c>
      <c r="E49" s="930" t="s">
        <v>559</v>
      </c>
      <c r="F49" s="850">
        <v>49413209.810000002</v>
      </c>
      <c r="G49" s="850">
        <v>49413209.810000002</v>
      </c>
      <c r="H49" s="319" t="s">
        <v>463</v>
      </c>
      <c r="I49" s="855" t="s">
        <v>464</v>
      </c>
      <c r="J49" s="308">
        <v>459110.99</v>
      </c>
      <c r="K49" s="284">
        <v>93168</v>
      </c>
      <c r="L49" s="336">
        <f t="shared" si="2"/>
        <v>365942.99</v>
      </c>
      <c r="M49" s="479">
        <f t="shared" si="1"/>
        <v>0.79706867831676165</v>
      </c>
      <c r="N49" s="118" t="s">
        <v>661</v>
      </c>
      <c r="O49" s="850">
        <v>138742</v>
      </c>
      <c r="P49" s="847" t="s">
        <v>676</v>
      </c>
      <c r="Q49" s="427">
        <v>7139</v>
      </c>
    </row>
    <row r="50" spans="1:17" ht="67.150000000000006" customHeight="1" x14ac:dyDescent="0.25">
      <c r="A50" s="928"/>
      <c r="B50" s="929"/>
      <c r="C50" s="929"/>
      <c r="D50" s="846"/>
      <c r="E50" s="846"/>
      <c r="F50" s="844"/>
      <c r="G50" s="844"/>
      <c r="H50" s="319" t="s">
        <v>415</v>
      </c>
      <c r="I50" s="862"/>
      <c r="J50" s="337">
        <v>103933</v>
      </c>
      <c r="K50" s="338">
        <v>26463</v>
      </c>
      <c r="L50" s="32">
        <f t="shared" si="2"/>
        <v>77470</v>
      </c>
      <c r="M50" s="479">
        <f t="shared" si="1"/>
        <v>0.74538404549084503</v>
      </c>
      <c r="N50" s="118" t="s">
        <v>465</v>
      </c>
      <c r="O50" s="851"/>
      <c r="P50" s="849"/>
      <c r="Q50" s="406">
        <v>15534</v>
      </c>
    </row>
    <row r="51" spans="1:17" ht="141" customHeight="1" x14ac:dyDescent="0.25">
      <c r="A51" s="928"/>
      <c r="B51" s="929"/>
      <c r="C51" s="929"/>
      <c r="D51" s="846"/>
      <c r="E51" s="846"/>
      <c r="F51" s="844"/>
      <c r="G51" s="844"/>
      <c r="H51" s="319" t="s">
        <v>466</v>
      </c>
      <c r="I51" s="855" t="s">
        <v>467</v>
      </c>
      <c r="J51" s="308">
        <v>17087.400000000001</v>
      </c>
      <c r="K51" s="284">
        <v>16441</v>
      </c>
      <c r="L51" s="32">
        <f t="shared" si="2"/>
        <v>646.40000000000146</v>
      </c>
      <c r="M51" s="479">
        <f t="shared" si="1"/>
        <v>3.7829043622786461E-2</v>
      </c>
      <c r="N51" s="118" t="s">
        <v>468</v>
      </c>
      <c r="O51" s="851"/>
      <c r="P51" s="849"/>
      <c r="Q51" s="332">
        <v>103178.29</v>
      </c>
    </row>
    <row r="52" spans="1:17" ht="72.75" customHeight="1" x14ac:dyDescent="0.25">
      <c r="A52" s="928"/>
      <c r="B52" s="929"/>
      <c r="C52" s="929"/>
      <c r="D52" s="846"/>
      <c r="E52" s="846"/>
      <c r="F52" s="844"/>
      <c r="G52" s="844"/>
      <c r="H52" s="319" t="s">
        <v>415</v>
      </c>
      <c r="I52" s="856"/>
      <c r="J52" s="308">
        <v>16342</v>
      </c>
      <c r="K52" s="284">
        <v>2670</v>
      </c>
      <c r="L52" s="32">
        <f t="shared" si="2"/>
        <v>13672</v>
      </c>
      <c r="M52" s="479">
        <f t="shared" si="1"/>
        <v>0.83661730510341448</v>
      </c>
      <c r="N52" s="118" t="s">
        <v>469</v>
      </c>
      <c r="O52" s="852"/>
      <c r="P52" s="848"/>
      <c r="Q52" s="332">
        <v>12890.4</v>
      </c>
    </row>
    <row r="53" spans="1:17" ht="108.75" customHeight="1" x14ac:dyDescent="0.25">
      <c r="A53" s="928"/>
      <c r="B53" s="929"/>
      <c r="C53" s="929"/>
      <c r="D53" s="846"/>
      <c r="E53" s="846"/>
      <c r="F53" s="844"/>
      <c r="G53" s="844"/>
      <c r="H53" s="410" t="s">
        <v>598</v>
      </c>
      <c r="I53" s="339" t="s">
        <v>470</v>
      </c>
      <c r="J53" s="313">
        <v>3957.06</v>
      </c>
      <c r="K53" s="31">
        <v>3957.06</v>
      </c>
      <c r="L53" s="32">
        <f t="shared" si="2"/>
        <v>0</v>
      </c>
      <c r="M53" s="479">
        <f t="shared" si="1"/>
        <v>0</v>
      </c>
      <c r="N53" s="118" t="s">
        <v>471</v>
      </c>
      <c r="O53" s="340">
        <v>3957.06</v>
      </c>
      <c r="P53" s="341" t="s">
        <v>472</v>
      </c>
      <c r="Q53" s="340">
        <v>3957.06</v>
      </c>
    </row>
    <row r="54" spans="1:17" ht="110.25" customHeight="1" x14ac:dyDescent="0.25">
      <c r="A54" s="928"/>
      <c r="B54" s="929"/>
      <c r="C54" s="929"/>
      <c r="D54" s="846"/>
      <c r="E54" s="846"/>
      <c r="F54" s="844"/>
      <c r="G54" s="844"/>
      <c r="H54" s="410" t="s">
        <v>47</v>
      </c>
      <c r="I54" s="320" t="s">
        <v>473</v>
      </c>
      <c r="J54" s="313">
        <v>4209.12</v>
      </c>
      <c r="K54" s="31">
        <v>4209.12</v>
      </c>
      <c r="L54" s="32">
        <f t="shared" si="2"/>
        <v>0</v>
      </c>
      <c r="M54" s="479">
        <f t="shared" si="1"/>
        <v>0</v>
      </c>
      <c r="N54" s="118" t="s">
        <v>474</v>
      </c>
      <c r="O54" s="340">
        <v>4209.12</v>
      </c>
      <c r="P54" s="341" t="s">
        <v>475</v>
      </c>
      <c r="Q54" s="342">
        <v>4209.12</v>
      </c>
    </row>
    <row r="55" spans="1:17" ht="150" x14ac:dyDescent="0.25">
      <c r="A55" s="928"/>
      <c r="B55" s="929"/>
      <c r="C55" s="929"/>
      <c r="D55" s="835"/>
      <c r="E55" s="835"/>
      <c r="F55" s="839"/>
      <c r="G55" s="839"/>
      <c r="H55" s="410" t="s">
        <v>47</v>
      </c>
      <c r="I55" s="320" t="s">
        <v>543</v>
      </c>
      <c r="J55" s="308">
        <v>139516.79999999999</v>
      </c>
      <c r="K55" s="284">
        <v>0</v>
      </c>
      <c r="L55" s="32">
        <f t="shared" si="2"/>
        <v>139516.79999999999</v>
      </c>
      <c r="M55" s="68">
        <f t="shared" si="1"/>
        <v>1</v>
      </c>
      <c r="N55" s="118" t="s">
        <v>476</v>
      </c>
      <c r="O55" s="303" t="s">
        <v>58</v>
      </c>
      <c r="P55" s="304" t="s">
        <v>553</v>
      </c>
      <c r="Q55" s="393" t="s">
        <v>553</v>
      </c>
    </row>
    <row r="56" spans="1:17" ht="138.6" customHeight="1" x14ac:dyDescent="0.25">
      <c r="A56" s="472" t="s">
        <v>477</v>
      </c>
      <c r="B56" s="461" t="s">
        <v>385</v>
      </c>
      <c r="C56" s="461" t="s">
        <v>478</v>
      </c>
      <c r="D56" s="461" t="s">
        <v>566</v>
      </c>
      <c r="E56" s="461" t="s">
        <v>565</v>
      </c>
      <c r="F56" s="473">
        <v>87252251.980000004</v>
      </c>
      <c r="G56" s="474">
        <v>68728196.420000002</v>
      </c>
      <c r="H56" s="409" t="s">
        <v>599</v>
      </c>
      <c r="I56" s="345" t="s">
        <v>479</v>
      </c>
      <c r="J56" s="313">
        <v>343640.98</v>
      </c>
      <c r="K56" s="346">
        <v>0</v>
      </c>
      <c r="L56" s="32">
        <f t="shared" si="2"/>
        <v>343640.98</v>
      </c>
      <c r="M56" s="68">
        <f t="shared" si="1"/>
        <v>1</v>
      </c>
      <c r="N56" s="118" t="s">
        <v>662</v>
      </c>
      <c r="O56" s="396" t="s">
        <v>58</v>
      </c>
      <c r="P56" s="304" t="s">
        <v>553</v>
      </c>
      <c r="Q56" s="393" t="s">
        <v>553</v>
      </c>
    </row>
    <row r="57" spans="1:17" ht="121.9" customHeight="1" x14ac:dyDescent="0.25">
      <c r="A57" s="362" t="s">
        <v>480</v>
      </c>
      <c r="B57" s="335" t="s">
        <v>385</v>
      </c>
      <c r="C57" s="335" t="s">
        <v>481</v>
      </c>
      <c r="D57" s="317" t="s">
        <v>493</v>
      </c>
      <c r="E57" s="317" t="s">
        <v>552</v>
      </c>
      <c r="F57" s="318">
        <v>30945924.140000001</v>
      </c>
      <c r="G57" s="318">
        <v>22484879.600000001</v>
      </c>
      <c r="H57" s="319" t="s">
        <v>39</v>
      </c>
      <c r="I57" s="320" t="s">
        <v>482</v>
      </c>
      <c r="J57" s="308">
        <v>9250.01</v>
      </c>
      <c r="K57" s="284">
        <v>8500.01</v>
      </c>
      <c r="L57" s="32">
        <f t="shared" si="2"/>
        <v>750</v>
      </c>
      <c r="M57" s="68">
        <f t="shared" si="1"/>
        <v>8.1080993425953055E-2</v>
      </c>
      <c r="N57" s="118" t="s">
        <v>841</v>
      </c>
      <c r="O57" s="347">
        <v>8500.01</v>
      </c>
      <c r="P57" s="395" t="s">
        <v>580</v>
      </c>
      <c r="Q57" s="342">
        <v>0</v>
      </c>
    </row>
    <row r="58" spans="1:17" ht="139.15" customHeight="1" x14ac:dyDescent="0.25">
      <c r="A58" s="362" t="s">
        <v>483</v>
      </c>
      <c r="B58" s="317" t="s">
        <v>385</v>
      </c>
      <c r="C58" s="317" t="s">
        <v>484</v>
      </c>
      <c r="D58" s="317" t="s">
        <v>492</v>
      </c>
      <c r="E58" s="335" t="s">
        <v>552</v>
      </c>
      <c r="F58" s="318">
        <v>23933184.109999999</v>
      </c>
      <c r="G58" s="318">
        <v>19823071.239999998</v>
      </c>
      <c r="H58" s="319" t="s">
        <v>39</v>
      </c>
      <c r="I58" s="320" t="s">
        <v>485</v>
      </c>
      <c r="J58" s="308">
        <v>25876.89</v>
      </c>
      <c r="K58" s="284">
        <v>16023.97</v>
      </c>
      <c r="L58" s="32">
        <f t="shared" si="2"/>
        <v>9852.92</v>
      </c>
      <c r="M58" s="68">
        <f t="shared" si="1"/>
        <v>0.38076136660935683</v>
      </c>
      <c r="N58" s="118" t="s">
        <v>494</v>
      </c>
      <c r="O58" s="318">
        <v>16023.97</v>
      </c>
      <c r="P58" s="317" t="s">
        <v>675</v>
      </c>
      <c r="Q58" s="342">
        <v>16023.97</v>
      </c>
    </row>
    <row r="59" spans="1:17" ht="105" x14ac:dyDescent="0.25">
      <c r="A59" s="362" t="s">
        <v>486</v>
      </c>
      <c r="B59" s="317" t="s">
        <v>385</v>
      </c>
      <c r="C59" s="317" t="s">
        <v>487</v>
      </c>
      <c r="D59" s="317" t="s">
        <v>569</v>
      </c>
      <c r="E59" s="317" t="s">
        <v>570</v>
      </c>
      <c r="F59" s="318">
        <v>144128467</v>
      </c>
      <c r="G59" s="318">
        <v>119148215</v>
      </c>
      <c r="H59" s="402" t="s">
        <v>430</v>
      </c>
      <c r="I59" s="320" t="s">
        <v>495</v>
      </c>
      <c r="J59" s="392" t="s">
        <v>553</v>
      </c>
      <c r="K59" s="288" t="s">
        <v>553</v>
      </c>
      <c r="L59" s="321" t="s">
        <v>553</v>
      </c>
      <c r="M59" s="68" t="s">
        <v>554</v>
      </c>
      <c r="N59" s="118" t="s">
        <v>608</v>
      </c>
      <c r="O59" s="322" t="s">
        <v>424</v>
      </c>
      <c r="P59" s="304" t="s">
        <v>555</v>
      </c>
      <c r="Q59" s="323" t="s">
        <v>553</v>
      </c>
    </row>
    <row r="60" spans="1:17" ht="120" x14ac:dyDescent="0.25">
      <c r="A60" s="364" t="s">
        <v>488</v>
      </c>
      <c r="B60" s="348" t="s">
        <v>385</v>
      </c>
      <c r="C60" s="348" t="s">
        <v>489</v>
      </c>
      <c r="D60" s="348" t="s">
        <v>497</v>
      </c>
      <c r="E60" s="348" t="s">
        <v>556</v>
      </c>
      <c r="F60" s="349">
        <v>23352645</v>
      </c>
      <c r="G60" s="349">
        <v>23352645</v>
      </c>
      <c r="H60" s="412" t="s">
        <v>596</v>
      </c>
      <c r="I60" s="334" t="s">
        <v>496</v>
      </c>
      <c r="J60" s="308">
        <v>95544.63</v>
      </c>
      <c r="K60" s="284">
        <v>0</v>
      </c>
      <c r="L60" s="32">
        <f t="shared" si="2"/>
        <v>95544.63</v>
      </c>
      <c r="M60" s="68">
        <f t="shared" si="1"/>
        <v>1</v>
      </c>
      <c r="N60" s="118" t="s">
        <v>498</v>
      </c>
      <c r="O60" s="303" t="s">
        <v>58</v>
      </c>
      <c r="P60" s="304" t="s">
        <v>553</v>
      </c>
      <c r="Q60" s="393" t="s">
        <v>553</v>
      </c>
    </row>
    <row r="61" spans="1:17" ht="144.75" customHeight="1" x14ac:dyDescent="0.25">
      <c r="A61" s="362" t="s">
        <v>490</v>
      </c>
      <c r="B61" s="317" t="s">
        <v>385</v>
      </c>
      <c r="C61" s="317" t="s">
        <v>491</v>
      </c>
      <c r="D61" s="317" t="s">
        <v>581</v>
      </c>
      <c r="E61" s="348" t="s">
        <v>556</v>
      </c>
      <c r="F61" s="318">
        <v>17728510.969999999</v>
      </c>
      <c r="G61" s="396">
        <v>17728510.969999999</v>
      </c>
      <c r="H61" s="319" t="s">
        <v>430</v>
      </c>
      <c r="I61" s="320" t="s">
        <v>499</v>
      </c>
      <c r="J61" s="308">
        <v>15000</v>
      </c>
      <c r="K61" s="284">
        <v>15000</v>
      </c>
      <c r="L61" s="32">
        <f t="shared" si="2"/>
        <v>0</v>
      </c>
      <c r="M61" s="68">
        <f t="shared" si="1"/>
        <v>0</v>
      </c>
      <c r="N61" s="118" t="s">
        <v>842</v>
      </c>
      <c r="O61" s="344">
        <v>15000</v>
      </c>
      <c r="P61" s="395" t="s">
        <v>674</v>
      </c>
      <c r="Q61" s="342">
        <v>15000</v>
      </c>
    </row>
    <row r="62" spans="1:17" ht="133.15" customHeight="1" x14ac:dyDescent="0.25">
      <c r="A62" s="857" t="s">
        <v>500</v>
      </c>
      <c r="B62" s="855" t="s">
        <v>385</v>
      </c>
      <c r="C62" s="855" t="s">
        <v>519</v>
      </c>
      <c r="D62" s="847" t="s">
        <v>521</v>
      </c>
      <c r="E62" s="855" t="s">
        <v>571</v>
      </c>
      <c r="F62" s="850">
        <v>2279938.87</v>
      </c>
      <c r="G62" s="850">
        <v>2279938.87</v>
      </c>
      <c r="H62" s="374" t="s">
        <v>397</v>
      </c>
      <c r="I62" s="855" t="s">
        <v>523</v>
      </c>
      <c r="J62" s="308">
        <v>82379</v>
      </c>
      <c r="K62" s="284">
        <v>82379</v>
      </c>
      <c r="L62" s="32">
        <f t="shared" ref="L62:L67" si="3">J62-K62</f>
        <v>0</v>
      </c>
      <c r="M62" s="68">
        <f t="shared" ref="M62:M67" si="4">L62/J62</f>
        <v>0</v>
      </c>
      <c r="N62" s="118" t="s">
        <v>663</v>
      </c>
      <c r="O62" s="850">
        <v>96809</v>
      </c>
      <c r="P62" s="847" t="s">
        <v>582</v>
      </c>
      <c r="Q62" s="853">
        <v>0</v>
      </c>
    </row>
    <row r="63" spans="1:17" ht="47.45" customHeight="1" x14ac:dyDescent="0.25">
      <c r="A63" s="858"/>
      <c r="B63" s="856"/>
      <c r="C63" s="856"/>
      <c r="D63" s="848"/>
      <c r="E63" s="856"/>
      <c r="F63" s="852"/>
      <c r="G63" s="852"/>
      <c r="H63" s="411" t="s">
        <v>595</v>
      </c>
      <c r="I63" s="856"/>
      <c r="J63" s="308">
        <v>82379</v>
      </c>
      <c r="K63" s="284">
        <v>14430</v>
      </c>
      <c r="L63" s="32">
        <f t="shared" si="3"/>
        <v>67949</v>
      </c>
      <c r="M63" s="68">
        <f t="shared" si="4"/>
        <v>0.82483399895604459</v>
      </c>
      <c r="N63" s="118" t="s">
        <v>664</v>
      </c>
      <c r="O63" s="852"/>
      <c r="P63" s="848"/>
      <c r="Q63" s="854"/>
    </row>
    <row r="64" spans="1:17" ht="113.45" customHeight="1" x14ac:dyDescent="0.25">
      <c r="A64" s="857" t="s">
        <v>501</v>
      </c>
      <c r="B64" s="855" t="s">
        <v>385</v>
      </c>
      <c r="C64" s="855" t="s">
        <v>520</v>
      </c>
      <c r="D64" s="847" t="s">
        <v>522</v>
      </c>
      <c r="E64" s="855" t="s">
        <v>559</v>
      </c>
      <c r="F64" s="850">
        <v>593179</v>
      </c>
      <c r="G64" s="850">
        <v>593179</v>
      </c>
      <c r="H64" s="374" t="s">
        <v>397</v>
      </c>
      <c r="I64" s="937" t="s">
        <v>524</v>
      </c>
      <c r="J64" s="308">
        <v>12000</v>
      </c>
      <c r="K64" s="284">
        <v>12000</v>
      </c>
      <c r="L64" s="32">
        <f t="shared" si="3"/>
        <v>0</v>
      </c>
      <c r="M64" s="68">
        <f t="shared" si="4"/>
        <v>0</v>
      </c>
      <c r="N64" s="118" t="s">
        <v>665</v>
      </c>
      <c r="O64" s="850">
        <v>13365</v>
      </c>
      <c r="P64" s="847" t="s">
        <v>583</v>
      </c>
      <c r="Q64" s="853">
        <v>0</v>
      </c>
    </row>
    <row r="65" spans="1:17" ht="45" customHeight="1" x14ac:dyDescent="0.25">
      <c r="A65" s="858"/>
      <c r="B65" s="856"/>
      <c r="C65" s="856"/>
      <c r="D65" s="848"/>
      <c r="E65" s="856"/>
      <c r="F65" s="852"/>
      <c r="G65" s="852"/>
      <c r="H65" s="411" t="s">
        <v>595</v>
      </c>
      <c r="I65" s="938"/>
      <c r="J65" s="308">
        <v>12000</v>
      </c>
      <c r="K65" s="284">
        <v>1365</v>
      </c>
      <c r="L65" s="32">
        <f t="shared" si="3"/>
        <v>10635</v>
      </c>
      <c r="M65" s="68">
        <f t="shared" si="4"/>
        <v>0.88624999999999998</v>
      </c>
      <c r="N65" s="118" t="s">
        <v>666</v>
      </c>
      <c r="O65" s="852"/>
      <c r="P65" s="848"/>
      <c r="Q65" s="854"/>
    </row>
    <row r="66" spans="1:17" ht="93.6" customHeight="1" x14ac:dyDescent="0.25">
      <c r="A66" s="857" t="s">
        <v>502</v>
      </c>
      <c r="B66" s="855" t="s">
        <v>385</v>
      </c>
      <c r="C66" s="855" t="s">
        <v>525</v>
      </c>
      <c r="D66" s="855" t="s">
        <v>526</v>
      </c>
      <c r="E66" s="855" t="s">
        <v>572</v>
      </c>
      <c r="F66" s="850">
        <v>3125929.01</v>
      </c>
      <c r="G66" s="850">
        <v>2504307.2799999998</v>
      </c>
      <c r="H66" s="374" t="s">
        <v>39</v>
      </c>
      <c r="I66" s="407" t="s">
        <v>585</v>
      </c>
      <c r="J66" s="308">
        <v>152732.25</v>
      </c>
      <c r="K66" s="284">
        <v>152732.25</v>
      </c>
      <c r="L66" s="32">
        <f t="shared" si="3"/>
        <v>0</v>
      </c>
      <c r="M66" s="68">
        <f t="shared" si="4"/>
        <v>0</v>
      </c>
      <c r="N66" s="118" t="s">
        <v>668</v>
      </c>
      <c r="O66" s="850">
        <v>153874.15</v>
      </c>
      <c r="P66" s="847" t="s">
        <v>673</v>
      </c>
      <c r="Q66" s="853">
        <v>1141.9000000000001</v>
      </c>
    </row>
    <row r="67" spans="1:17" ht="54" customHeight="1" x14ac:dyDescent="0.25">
      <c r="A67" s="858"/>
      <c r="B67" s="856"/>
      <c r="C67" s="856"/>
      <c r="D67" s="856"/>
      <c r="E67" s="856"/>
      <c r="F67" s="852"/>
      <c r="G67" s="852"/>
      <c r="H67" s="374" t="s">
        <v>39</v>
      </c>
      <c r="I67" s="407" t="s">
        <v>584</v>
      </c>
      <c r="J67" s="308">
        <v>1141.9000000000001</v>
      </c>
      <c r="K67" s="284">
        <v>1141.9000000000001</v>
      </c>
      <c r="L67" s="32">
        <f t="shared" si="3"/>
        <v>0</v>
      </c>
      <c r="M67" s="68">
        <f t="shared" si="4"/>
        <v>0</v>
      </c>
      <c r="N67" s="118" t="s">
        <v>586</v>
      </c>
      <c r="O67" s="852"/>
      <c r="P67" s="848"/>
      <c r="Q67" s="854"/>
    </row>
    <row r="68" spans="1:17" ht="150.75" customHeight="1" x14ac:dyDescent="0.25">
      <c r="A68" s="362" t="s">
        <v>503</v>
      </c>
      <c r="B68" s="335" t="s">
        <v>385</v>
      </c>
      <c r="C68" s="335" t="s">
        <v>527</v>
      </c>
      <c r="D68" s="335" t="s">
        <v>528</v>
      </c>
      <c r="E68" s="335" t="s">
        <v>573</v>
      </c>
      <c r="F68" s="344">
        <v>34401221.119999997</v>
      </c>
      <c r="G68" s="347">
        <v>30319487.469999999</v>
      </c>
      <c r="H68" s="410" t="s">
        <v>596</v>
      </c>
      <c r="I68" s="343" t="s">
        <v>587</v>
      </c>
      <c r="J68" s="308">
        <v>75625</v>
      </c>
      <c r="K68" s="284">
        <v>75625</v>
      </c>
      <c r="L68" s="32">
        <f t="shared" ref="L68:L73" si="5">J68-K68</f>
        <v>0</v>
      </c>
      <c r="M68" s="68">
        <f t="shared" ref="M68:M73" si="6">L68/J68</f>
        <v>0</v>
      </c>
      <c r="N68" s="118" t="s">
        <v>843</v>
      </c>
      <c r="O68" s="31">
        <v>75625</v>
      </c>
      <c r="P68" s="403" t="s">
        <v>669</v>
      </c>
      <c r="Q68" s="342">
        <v>15125</v>
      </c>
    </row>
    <row r="69" spans="1:17" ht="110.45" customHeight="1" x14ac:dyDescent="0.25">
      <c r="A69" s="857" t="s">
        <v>504</v>
      </c>
      <c r="B69" s="855" t="s">
        <v>385</v>
      </c>
      <c r="C69" s="855" t="s">
        <v>574</v>
      </c>
      <c r="D69" s="855" t="s">
        <v>575</v>
      </c>
      <c r="E69" s="847" t="s">
        <v>593</v>
      </c>
      <c r="F69" s="850">
        <v>32851203.190000001</v>
      </c>
      <c r="G69" s="850">
        <v>25909037.870000001</v>
      </c>
      <c r="H69" s="868" t="s">
        <v>39</v>
      </c>
      <c r="I69" s="354" t="s">
        <v>576</v>
      </c>
      <c r="J69" s="308">
        <v>106552.6</v>
      </c>
      <c r="K69" s="308">
        <v>106552.6</v>
      </c>
      <c r="L69" s="32">
        <f t="shared" si="5"/>
        <v>0</v>
      </c>
      <c r="M69" s="68">
        <f t="shared" si="6"/>
        <v>0</v>
      </c>
      <c r="N69" s="842" t="s">
        <v>667</v>
      </c>
      <c r="O69" s="850">
        <v>1282213.42</v>
      </c>
      <c r="P69" s="847" t="s">
        <v>588</v>
      </c>
      <c r="Q69" s="828">
        <v>0</v>
      </c>
    </row>
    <row r="70" spans="1:17" ht="96.6" customHeight="1" x14ac:dyDescent="0.25">
      <c r="A70" s="864"/>
      <c r="B70" s="862"/>
      <c r="C70" s="862"/>
      <c r="D70" s="862"/>
      <c r="E70" s="849"/>
      <c r="F70" s="851"/>
      <c r="G70" s="851"/>
      <c r="H70" s="869"/>
      <c r="I70" s="354" t="s">
        <v>576</v>
      </c>
      <c r="J70" s="308">
        <v>29253.88</v>
      </c>
      <c r="K70" s="284">
        <v>29253.88</v>
      </c>
      <c r="L70" s="32">
        <f t="shared" si="5"/>
        <v>0</v>
      </c>
      <c r="M70" s="68">
        <f t="shared" si="6"/>
        <v>0</v>
      </c>
      <c r="N70" s="859"/>
      <c r="O70" s="851"/>
      <c r="P70" s="849"/>
      <c r="Q70" s="829"/>
    </row>
    <row r="71" spans="1:17" ht="105" x14ac:dyDescent="0.25">
      <c r="A71" s="864"/>
      <c r="B71" s="862"/>
      <c r="C71" s="862"/>
      <c r="D71" s="862"/>
      <c r="E71" s="849"/>
      <c r="F71" s="851"/>
      <c r="G71" s="851"/>
      <c r="H71" s="869"/>
      <c r="I71" s="343" t="s">
        <v>577</v>
      </c>
      <c r="J71" s="308">
        <v>593135.94999999995</v>
      </c>
      <c r="K71" s="284">
        <v>593135.94999999995</v>
      </c>
      <c r="L71" s="32">
        <f t="shared" si="5"/>
        <v>0</v>
      </c>
      <c r="M71" s="68">
        <f t="shared" si="6"/>
        <v>0</v>
      </c>
      <c r="N71" s="859"/>
      <c r="O71" s="851"/>
      <c r="P71" s="849"/>
      <c r="Q71" s="829"/>
    </row>
    <row r="72" spans="1:17" ht="87" customHeight="1" x14ac:dyDescent="0.25">
      <c r="A72" s="864"/>
      <c r="B72" s="862"/>
      <c r="C72" s="862"/>
      <c r="D72" s="862"/>
      <c r="E72" s="849"/>
      <c r="F72" s="851"/>
      <c r="G72" s="851"/>
      <c r="H72" s="869"/>
      <c r="I72" s="343" t="s">
        <v>576</v>
      </c>
      <c r="J72" s="308">
        <v>71182.179999999993</v>
      </c>
      <c r="K72" s="284">
        <v>71182.179999999993</v>
      </c>
      <c r="L72" s="32">
        <f t="shared" si="5"/>
        <v>0</v>
      </c>
      <c r="M72" s="68">
        <f t="shared" si="6"/>
        <v>0</v>
      </c>
      <c r="N72" s="859"/>
      <c r="O72" s="851"/>
      <c r="P72" s="849"/>
      <c r="Q72" s="829"/>
    </row>
    <row r="73" spans="1:17" ht="60" x14ac:dyDescent="0.25">
      <c r="A73" s="864"/>
      <c r="B73" s="862"/>
      <c r="C73" s="862"/>
      <c r="D73" s="862"/>
      <c r="E73" s="849"/>
      <c r="F73" s="851"/>
      <c r="G73" s="851"/>
      <c r="H73" s="837"/>
      <c r="I73" s="354" t="s">
        <v>576</v>
      </c>
      <c r="J73" s="308">
        <v>482088.81</v>
      </c>
      <c r="K73" s="284">
        <v>482088.81</v>
      </c>
      <c r="L73" s="32">
        <f t="shared" si="5"/>
        <v>0</v>
      </c>
      <c r="M73" s="68">
        <f t="shared" si="6"/>
        <v>0</v>
      </c>
      <c r="N73" s="843"/>
      <c r="O73" s="852"/>
      <c r="P73" s="848"/>
      <c r="Q73" s="830"/>
    </row>
    <row r="74" spans="1:17" ht="131.25" customHeight="1" x14ac:dyDescent="0.25">
      <c r="A74" s="864"/>
      <c r="B74" s="862"/>
      <c r="C74" s="862"/>
      <c r="D74" s="862"/>
      <c r="E74" s="848"/>
      <c r="F74" s="851"/>
      <c r="G74" s="851"/>
      <c r="H74" s="410" t="s">
        <v>430</v>
      </c>
      <c r="I74" s="343" t="s">
        <v>624</v>
      </c>
      <c r="J74" s="392" t="s">
        <v>553</v>
      </c>
      <c r="K74" s="288" t="s">
        <v>553</v>
      </c>
      <c r="L74" s="321" t="s">
        <v>553</v>
      </c>
      <c r="M74" s="68" t="s">
        <v>554</v>
      </c>
      <c r="N74" s="118" t="s">
        <v>607</v>
      </c>
      <c r="O74" s="322" t="s">
        <v>424</v>
      </c>
      <c r="P74" s="304" t="s">
        <v>555</v>
      </c>
      <c r="Q74" s="323" t="s">
        <v>553</v>
      </c>
    </row>
    <row r="75" spans="1:17" ht="115.15" customHeight="1" x14ac:dyDescent="0.25">
      <c r="A75" s="857" t="s">
        <v>505</v>
      </c>
      <c r="B75" s="855"/>
      <c r="C75" s="855" t="s">
        <v>529</v>
      </c>
      <c r="D75" s="855" t="s">
        <v>530</v>
      </c>
      <c r="E75" s="849" t="s">
        <v>594</v>
      </c>
      <c r="F75" s="850">
        <v>37057739.189999998</v>
      </c>
      <c r="G75" s="850">
        <v>24243018.600000001</v>
      </c>
      <c r="H75" s="319" t="s">
        <v>39</v>
      </c>
      <c r="I75" s="343" t="s">
        <v>623</v>
      </c>
      <c r="J75" s="308">
        <v>20570</v>
      </c>
      <c r="K75" s="284">
        <v>2762.5</v>
      </c>
      <c r="L75" s="32">
        <f>J75-K75</f>
        <v>17807.5</v>
      </c>
      <c r="M75" s="68">
        <f>L75/J75</f>
        <v>0.86570247933884292</v>
      </c>
      <c r="N75" s="118" t="s">
        <v>670</v>
      </c>
      <c r="O75" s="422">
        <v>2762.5</v>
      </c>
      <c r="P75" s="425" t="s">
        <v>636</v>
      </c>
      <c r="Q75" s="342">
        <v>2762.5</v>
      </c>
    </row>
    <row r="76" spans="1:17" ht="260.25" customHeight="1" x14ac:dyDescent="0.25">
      <c r="A76" s="858"/>
      <c r="B76" s="856"/>
      <c r="C76" s="856"/>
      <c r="D76" s="856"/>
      <c r="E76" s="848"/>
      <c r="F76" s="852"/>
      <c r="G76" s="852"/>
      <c r="H76" s="319" t="s">
        <v>531</v>
      </c>
      <c r="I76" s="343" t="s">
        <v>589</v>
      </c>
      <c r="J76" s="308">
        <v>75000</v>
      </c>
      <c r="K76" s="284">
        <v>75000</v>
      </c>
      <c r="L76" s="32">
        <f>J76-K76</f>
        <v>0</v>
      </c>
      <c r="M76" s="68">
        <f>L76/J76</f>
        <v>0</v>
      </c>
      <c r="N76" s="118" t="s">
        <v>845</v>
      </c>
      <c r="O76" s="396">
        <v>75000</v>
      </c>
      <c r="P76" s="335" t="s">
        <v>590</v>
      </c>
      <c r="Q76" s="342">
        <v>0</v>
      </c>
    </row>
    <row r="77" spans="1:17" ht="120" x14ac:dyDescent="0.25">
      <c r="A77" s="362" t="s">
        <v>506</v>
      </c>
      <c r="B77" s="335" t="s">
        <v>385</v>
      </c>
      <c r="C77" s="335" t="s">
        <v>532</v>
      </c>
      <c r="D77" s="335" t="s">
        <v>610</v>
      </c>
      <c r="E77" s="403" t="s">
        <v>594</v>
      </c>
      <c r="F77" s="344">
        <v>135462141.78</v>
      </c>
      <c r="G77" s="347">
        <v>79975425.140000001</v>
      </c>
      <c r="H77" s="402" t="s">
        <v>430</v>
      </c>
      <c r="I77" s="418" t="s">
        <v>602</v>
      </c>
      <c r="J77" s="392" t="s">
        <v>553</v>
      </c>
      <c r="K77" s="288" t="s">
        <v>553</v>
      </c>
      <c r="L77" s="321" t="s">
        <v>553</v>
      </c>
      <c r="M77" s="68" t="s">
        <v>554</v>
      </c>
      <c r="N77" s="118" t="s">
        <v>609</v>
      </c>
      <c r="O77" s="322" t="s">
        <v>424</v>
      </c>
      <c r="P77" s="304" t="s">
        <v>555</v>
      </c>
      <c r="Q77" s="323" t="s">
        <v>553</v>
      </c>
    </row>
    <row r="78" spans="1:17" ht="120" x14ac:dyDescent="0.25">
      <c r="A78" s="362" t="s">
        <v>507</v>
      </c>
      <c r="B78" s="335" t="s">
        <v>385</v>
      </c>
      <c r="C78" s="335" t="s">
        <v>533</v>
      </c>
      <c r="D78" s="335" t="s">
        <v>534</v>
      </c>
      <c r="E78" s="409" t="s">
        <v>611</v>
      </c>
      <c r="F78" s="375">
        <v>2635426.8199999998</v>
      </c>
      <c r="G78" s="347">
        <v>2331609.64</v>
      </c>
      <c r="H78" s="414" t="s">
        <v>601</v>
      </c>
      <c r="I78" s="343" t="s">
        <v>688</v>
      </c>
      <c r="J78" s="419" t="s">
        <v>553</v>
      </c>
      <c r="K78" s="399" t="s">
        <v>553</v>
      </c>
      <c r="L78" s="321" t="s">
        <v>553</v>
      </c>
      <c r="M78" s="68" t="s">
        <v>554</v>
      </c>
      <c r="N78" s="118" t="s">
        <v>612</v>
      </c>
      <c r="O78" s="303" t="s">
        <v>424</v>
      </c>
      <c r="P78" s="304" t="s">
        <v>555</v>
      </c>
      <c r="Q78" s="323" t="s">
        <v>553</v>
      </c>
    </row>
    <row r="79" spans="1:17" ht="105" x14ac:dyDescent="0.25">
      <c r="A79" s="362" t="s">
        <v>508</v>
      </c>
      <c r="B79" s="335" t="s">
        <v>385</v>
      </c>
      <c r="C79" s="376" t="s">
        <v>613</v>
      </c>
      <c r="D79" s="453" t="s">
        <v>628</v>
      </c>
      <c r="E79" s="454" t="s">
        <v>614</v>
      </c>
      <c r="F79" s="375">
        <v>371368</v>
      </c>
      <c r="G79" s="375">
        <v>371368</v>
      </c>
      <c r="H79" s="410" t="s">
        <v>600</v>
      </c>
      <c r="I79" s="420" t="s">
        <v>615</v>
      </c>
      <c r="J79" s="308">
        <v>3713.68</v>
      </c>
      <c r="K79" s="284">
        <v>3713.68</v>
      </c>
      <c r="L79" s="32">
        <f t="shared" ref="L79:L84" si="7">J79-K79</f>
        <v>0</v>
      </c>
      <c r="M79" s="68">
        <f t="shared" ref="M79:M84" si="8">L79/J79</f>
        <v>0</v>
      </c>
      <c r="N79" s="380" t="s">
        <v>616</v>
      </c>
      <c r="O79" s="31">
        <v>3713.68</v>
      </c>
      <c r="P79" s="425" t="s">
        <v>844</v>
      </c>
      <c r="Q79" s="31">
        <v>3713.68</v>
      </c>
    </row>
    <row r="80" spans="1:17" ht="105" x14ac:dyDescent="0.25">
      <c r="A80" s="362" t="s">
        <v>509</v>
      </c>
      <c r="B80" s="335" t="s">
        <v>385</v>
      </c>
      <c r="C80" s="377" t="s">
        <v>535</v>
      </c>
      <c r="D80" s="455" t="s">
        <v>617</v>
      </c>
      <c r="E80" s="414" t="s">
        <v>618</v>
      </c>
      <c r="F80" s="421">
        <v>99892339.069999993</v>
      </c>
      <c r="G80" s="347">
        <v>91739655.430000007</v>
      </c>
      <c r="H80" s="413" t="s">
        <v>553</v>
      </c>
      <c r="I80" s="343" t="s">
        <v>619</v>
      </c>
      <c r="J80" s="392" t="s">
        <v>553</v>
      </c>
      <c r="K80" s="399" t="s">
        <v>553</v>
      </c>
      <c r="L80" s="321" t="s">
        <v>553</v>
      </c>
      <c r="M80" s="68" t="s">
        <v>554</v>
      </c>
      <c r="N80" s="380" t="s">
        <v>591</v>
      </c>
      <c r="O80" s="303" t="s">
        <v>424</v>
      </c>
      <c r="P80" s="304" t="s">
        <v>555</v>
      </c>
      <c r="Q80" s="323" t="s">
        <v>553</v>
      </c>
    </row>
    <row r="81" spans="1:17" ht="87.75" customHeight="1" x14ac:dyDescent="0.25">
      <c r="A81" s="362" t="s">
        <v>510</v>
      </c>
      <c r="B81" s="401" t="s">
        <v>385</v>
      </c>
      <c r="C81" s="377" t="s">
        <v>536</v>
      </c>
      <c r="D81" s="335" t="s">
        <v>631</v>
      </c>
      <c r="E81" s="429" t="s">
        <v>630</v>
      </c>
      <c r="F81" s="431">
        <v>10415005</v>
      </c>
      <c r="G81" s="432">
        <v>9373504.5</v>
      </c>
      <c r="H81" s="451" t="s">
        <v>213</v>
      </c>
      <c r="I81" s="420" t="s">
        <v>632</v>
      </c>
      <c r="J81" s="308">
        <v>38720</v>
      </c>
      <c r="K81" s="284">
        <v>0</v>
      </c>
      <c r="L81" s="32">
        <f t="shared" si="7"/>
        <v>38720</v>
      </c>
      <c r="M81" s="68">
        <f t="shared" si="8"/>
        <v>1</v>
      </c>
      <c r="N81" s="380" t="s">
        <v>629</v>
      </c>
      <c r="O81" s="303" t="s">
        <v>424</v>
      </c>
      <c r="P81" s="304" t="s">
        <v>555</v>
      </c>
      <c r="Q81" s="323" t="s">
        <v>553</v>
      </c>
    </row>
    <row r="82" spans="1:17" ht="120" x14ac:dyDescent="0.25">
      <c r="A82" s="362" t="s">
        <v>511</v>
      </c>
      <c r="B82" s="401" t="s">
        <v>385</v>
      </c>
      <c r="C82" s="378" t="s">
        <v>622</v>
      </c>
      <c r="D82" s="420">
        <v>2014</v>
      </c>
      <c r="E82" s="433" t="s">
        <v>635</v>
      </c>
      <c r="F82" s="421">
        <v>5494071</v>
      </c>
      <c r="G82" s="421">
        <v>5494071</v>
      </c>
      <c r="H82" s="319" t="s">
        <v>397</v>
      </c>
      <c r="I82" s="343" t="s">
        <v>620</v>
      </c>
      <c r="J82" s="308">
        <v>109471</v>
      </c>
      <c r="K82" s="284">
        <v>1386</v>
      </c>
      <c r="L82" s="32">
        <f t="shared" si="7"/>
        <v>108085</v>
      </c>
      <c r="M82" s="68">
        <f t="shared" si="8"/>
        <v>0.98733911264170415</v>
      </c>
      <c r="N82" s="380" t="s">
        <v>671</v>
      </c>
      <c r="O82" s="31">
        <v>1386</v>
      </c>
      <c r="P82" s="425" t="s">
        <v>634</v>
      </c>
      <c r="Q82" s="342">
        <v>0</v>
      </c>
    </row>
    <row r="83" spans="1:17" ht="117" customHeight="1" x14ac:dyDescent="0.25">
      <c r="A83" s="362" t="s">
        <v>512</v>
      </c>
      <c r="B83" s="401" t="s">
        <v>385</v>
      </c>
      <c r="C83" s="379" t="s">
        <v>621</v>
      </c>
      <c r="D83" s="420">
        <v>2014</v>
      </c>
      <c r="E83" s="433" t="s">
        <v>635</v>
      </c>
      <c r="F83" s="421">
        <v>1671074</v>
      </c>
      <c r="G83" s="421">
        <v>1671074</v>
      </c>
      <c r="H83" s="319" t="s">
        <v>397</v>
      </c>
      <c r="I83" s="400" t="s">
        <v>620</v>
      </c>
      <c r="J83" s="308">
        <v>129560</v>
      </c>
      <c r="K83" s="284">
        <v>1388</v>
      </c>
      <c r="L83" s="32">
        <f t="shared" si="7"/>
        <v>128172</v>
      </c>
      <c r="M83" s="68">
        <f t="shared" si="8"/>
        <v>0.98928681691880205</v>
      </c>
      <c r="N83" s="380" t="s">
        <v>672</v>
      </c>
      <c r="O83" s="31">
        <v>1388</v>
      </c>
      <c r="P83" s="425" t="s">
        <v>633</v>
      </c>
      <c r="Q83" s="342">
        <v>0</v>
      </c>
    </row>
    <row r="84" spans="1:17" ht="188.25" customHeight="1" x14ac:dyDescent="0.25">
      <c r="A84" s="857" t="s">
        <v>513</v>
      </c>
      <c r="B84" s="865" t="s">
        <v>385</v>
      </c>
      <c r="C84" s="855" t="s">
        <v>537</v>
      </c>
      <c r="D84" s="855" t="s">
        <v>538</v>
      </c>
      <c r="E84" s="847" t="s">
        <v>142</v>
      </c>
      <c r="F84" s="850">
        <v>76610596.920000002</v>
      </c>
      <c r="G84" s="850">
        <v>76610596.920000002</v>
      </c>
      <c r="H84" s="309" t="s">
        <v>539</v>
      </c>
      <c r="I84" s="420" t="s">
        <v>592</v>
      </c>
      <c r="J84" s="313">
        <v>534795</v>
      </c>
      <c r="K84" s="31">
        <v>0</v>
      </c>
      <c r="L84" s="32">
        <f t="shared" si="7"/>
        <v>534795</v>
      </c>
      <c r="M84" s="68">
        <f t="shared" si="8"/>
        <v>1</v>
      </c>
      <c r="N84" s="307" t="s">
        <v>637</v>
      </c>
      <c r="O84" s="434" t="s">
        <v>58</v>
      </c>
      <c r="P84" s="335"/>
      <c r="Q84" s="323"/>
    </row>
    <row r="85" spans="1:17" ht="49.5" customHeight="1" x14ac:dyDescent="0.25">
      <c r="A85" s="864"/>
      <c r="B85" s="866"/>
      <c r="C85" s="862"/>
      <c r="D85" s="862"/>
      <c r="E85" s="849"/>
      <c r="F85" s="851"/>
      <c r="G85" s="851"/>
      <c r="H85" s="435" t="s">
        <v>553</v>
      </c>
      <c r="I85" s="420" t="s">
        <v>592</v>
      </c>
      <c r="J85" s="436" t="s">
        <v>553</v>
      </c>
      <c r="K85" s="437" t="s">
        <v>553</v>
      </c>
      <c r="L85" s="321" t="s">
        <v>553</v>
      </c>
      <c r="M85" s="68" t="s">
        <v>554</v>
      </c>
      <c r="N85" s="307" t="s">
        <v>638</v>
      </c>
      <c r="O85" s="438" t="s">
        <v>383</v>
      </c>
      <c r="P85" s="304" t="s">
        <v>555</v>
      </c>
      <c r="Q85" s="323" t="s">
        <v>553</v>
      </c>
    </row>
    <row r="86" spans="1:17" ht="45" x14ac:dyDescent="0.25">
      <c r="A86" s="858"/>
      <c r="B86" s="867"/>
      <c r="C86" s="856"/>
      <c r="D86" s="856"/>
      <c r="E86" s="848"/>
      <c r="F86" s="852"/>
      <c r="G86" s="852"/>
      <c r="H86" s="435" t="s">
        <v>553</v>
      </c>
      <c r="I86" s="420" t="s">
        <v>592</v>
      </c>
      <c r="J86" s="436" t="s">
        <v>553</v>
      </c>
      <c r="K86" s="437" t="s">
        <v>553</v>
      </c>
      <c r="L86" s="321" t="s">
        <v>553</v>
      </c>
      <c r="M86" s="68" t="s">
        <v>554</v>
      </c>
      <c r="N86" s="307" t="s">
        <v>639</v>
      </c>
      <c r="O86" s="438" t="s">
        <v>383</v>
      </c>
      <c r="P86" s="304" t="s">
        <v>555</v>
      </c>
      <c r="Q86" s="323" t="s">
        <v>553</v>
      </c>
    </row>
    <row r="87" spans="1:17" ht="32.25" customHeight="1" x14ac:dyDescent="0.25">
      <c r="A87" s="365" t="s">
        <v>1</v>
      </c>
      <c r="B87" s="365"/>
      <c r="C87" s="365"/>
      <c r="D87" s="365"/>
      <c r="E87" s="365"/>
      <c r="F87" s="366">
        <f>SUM(F6:F86)</f>
        <v>1188105466.1100001</v>
      </c>
      <c r="G87" s="366">
        <f>SUM(G6:G86)</f>
        <v>999552179.30000007</v>
      </c>
      <c r="H87" s="367"/>
      <c r="I87" s="368"/>
      <c r="J87" s="366">
        <f>SUM(J6:J86)</f>
        <v>21187467.819999997</v>
      </c>
      <c r="K87" s="366">
        <f>SUM(K6:K86)</f>
        <v>3494478.85</v>
      </c>
      <c r="L87" s="350">
        <f>SUM(L6:L86)</f>
        <v>17692988.970000003</v>
      </c>
      <c r="M87" s="475">
        <f>L87/J87</f>
        <v>0.83506859433663105</v>
      </c>
      <c r="N87" s="365"/>
      <c r="O87" s="369">
        <f>SUM(O6:O86)</f>
        <v>3468677.85</v>
      </c>
      <c r="P87" s="370"/>
      <c r="Q87" s="369">
        <f>SUM(Q6:Q86)</f>
        <v>1426086.92</v>
      </c>
    </row>
    <row r="89" spans="1:17" x14ac:dyDescent="0.25">
      <c r="B89" s="312"/>
    </row>
    <row r="90" spans="1:17" x14ac:dyDescent="0.25">
      <c r="O90" s="408"/>
    </row>
  </sheetData>
  <autoFilter ref="A5:Q87"/>
  <mergeCells count="165">
    <mergeCell ref="A49:A55"/>
    <mergeCell ref="B49:B55"/>
    <mergeCell ref="C49:C55"/>
    <mergeCell ref="D49:D55"/>
    <mergeCell ref="E49:E55"/>
    <mergeCell ref="F49:F55"/>
    <mergeCell ref="E75:E76"/>
    <mergeCell ref="G49:G55"/>
    <mergeCell ref="I49:I50"/>
    <mergeCell ref="C64:C65"/>
    <mergeCell ref="D64:D65"/>
    <mergeCell ref="E64:E65"/>
    <mergeCell ref="F64:F65"/>
    <mergeCell ref="G64:G65"/>
    <mergeCell ref="I64:I65"/>
    <mergeCell ref="I62:I63"/>
    <mergeCell ref="E66:E67"/>
    <mergeCell ref="F66:F67"/>
    <mergeCell ref="G75:G76"/>
    <mergeCell ref="I51:I52"/>
    <mergeCell ref="F62:F63"/>
    <mergeCell ref="G62:G63"/>
    <mergeCell ref="B75:B76"/>
    <mergeCell ref="C75:C76"/>
    <mergeCell ref="A36:A38"/>
    <mergeCell ref="B36:B38"/>
    <mergeCell ref="C36:C38"/>
    <mergeCell ref="D36:D38"/>
    <mergeCell ref="E36:E38"/>
    <mergeCell ref="F36:F38"/>
    <mergeCell ref="G41:G45"/>
    <mergeCell ref="I41:I42"/>
    <mergeCell ref="A46:A47"/>
    <mergeCell ref="B46:B47"/>
    <mergeCell ref="C46:C47"/>
    <mergeCell ref="D46:D47"/>
    <mergeCell ref="E46:E47"/>
    <mergeCell ref="F46:F47"/>
    <mergeCell ref="G46:G47"/>
    <mergeCell ref="I46:I47"/>
    <mergeCell ref="A41:A45"/>
    <mergeCell ref="B41:B45"/>
    <mergeCell ref="C41:C45"/>
    <mergeCell ref="D41:D45"/>
    <mergeCell ref="E41:E45"/>
    <mergeCell ref="F41:F45"/>
    <mergeCell ref="A28:A32"/>
    <mergeCell ref="B28:B32"/>
    <mergeCell ref="C28:C32"/>
    <mergeCell ref="D28:D32"/>
    <mergeCell ref="E28:E32"/>
    <mergeCell ref="F28:F32"/>
    <mergeCell ref="G28:G32"/>
    <mergeCell ref="O28:O30"/>
    <mergeCell ref="P28:P30"/>
    <mergeCell ref="I29:I30"/>
    <mergeCell ref="I31:I32"/>
    <mergeCell ref="O31:O32"/>
    <mergeCell ref="P31:P32"/>
    <mergeCell ref="O9:O15"/>
    <mergeCell ref="P9:P15"/>
    <mergeCell ref="Q9:Q15"/>
    <mergeCell ref="H11:H12"/>
    <mergeCell ref="I11:I12"/>
    <mergeCell ref="I26:I27"/>
    <mergeCell ref="O26:O27"/>
    <mergeCell ref="P26:P27"/>
    <mergeCell ref="Q26:Q27"/>
    <mergeCell ref="N11:N12"/>
    <mergeCell ref="O23:O25"/>
    <mergeCell ref="P23:P25"/>
    <mergeCell ref="Q23:Q25"/>
    <mergeCell ref="N13:N14"/>
    <mergeCell ref="N9:N10"/>
    <mergeCell ref="A9:A17"/>
    <mergeCell ref="B9:B17"/>
    <mergeCell ref="C9:C17"/>
    <mergeCell ref="D9:D17"/>
    <mergeCell ref="E9:E17"/>
    <mergeCell ref="F9:F17"/>
    <mergeCell ref="I20:I21"/>
    <mergeCell ref="I16:I17"/>
    <mergeCell ref="A18:A27"/>
    <mergeCell ref="B18:B27"/>
    <mergeCell ref="C18:C27"/>
    <mergeCell ref="D18:D27"/>
    <mergeCell ref="E18:E27"/>
    <mergeCell ref="F18:F27"/>
    <mergeCell ref="G18:G27"/>
    <mergeCell ref="I18:I19"/>
    <mergeCell ref="G9:G17"/>
    <mergeCell ref="I9:I10"/>
    <mergeCell ref="I13:I14"/>
    <mergeCell ref="I22:I23"/>
    <mergeCell ref="I24:I25"/>
    <mergeCell ref="A6:A8"/>
    <mergeCell ref="B6:B8"/>
    <mergeCell ref="C6:C8"/>
    <mergeCell ref="D6:D8"/>
    <mergeCell ref="E6:E8"/>
    <mergeCell ref="F6:F8"/>
    <mergeCell ref="G6:G8"/>
    <mergeCell ref="I6:I8"/>
    <mergeCell ref="N6:N8"/>
    <mergeCell ref="H6:H7"/>
    <mergeCell ref="O6:O7"/>
    <mergeCell ref="P6:P7"/>
    <mergeCell ref="Q6:Q7"/>
    <mergeCell ref="A84:A86"/>
    <mergeCell ref="C84:C86"/>
    <mergeCell ref="D84:D86"/>
    <mergeCell ref="E84:E86"/>
    <mergeCell ref="F84:F86"/>
    <mergeCell ref="G84:G86"/>
    <mergeCell ref="B84:B86"/>
    <mergeCell ref="Q66:Q67"/>
    <mergeCell ref="A69:A74"/>
    <mergeCell ref="B69:B74"/>
    <mergeCell ref="C69:C74"/>
    <mergeCell ref="D69:D74"/>
    <mergeCell ref="F69:F74"/>
    <mergeCell ref="G69:G74"/>
    <mergeCell ref="H69:H73"/>
    <mergeCell ref="A66:A67"/>
    <mergeCell ref="B66:B67"/>
    <mergeCell ref="C66:C67"/>
    <mergeCell ref="D66:D67"/>
    <mergeCell ref="A75:A76"/>
    <mergeCell ref="D75:D76"/>
    <mergeCell ref="F75:F76"/>
    <mergeCell ref="B64:B65"/>
    <mergeCell ref="G66:G67"/>
    <mergeCell ref="O66:O67"/>
    <mergeCell ref="E69:E74"/>
    <mergeCell ref="A62:A63"/>
    <mergeCell ref="A64:A65"/>
    <mergeCell ref="C62:C63"/>
    <mergeCell ref="B62:B63"/>
    <mergeCell ref="D62:D63"/>
    <mergeCell ref="E62:E63"/>
    <mergeCell ref="O64:O65"/>
    <mergeCell ref="O62:O63"/>
    <mergeCell ref="N69:N73"/>
    <mergeCell ref="Q69:Q73"/>
    <mergeCell ref="Q28:Q30"/>
    <mergeCell ref="Q31:Q32"/>
    <mergeCell ref="G36:G38"/>
    <mergeCell ref="I36:I37"/>
    <mergeCell ref="N36:N37"/>
    <mergeCell ref="O36:O37"/>
    <mergeCell ref="P36:P37"/>
    <mergeCell ref="Q36:Q37"/>
    <mergeCell ref="N46:N47"/>
    <mergeCell ref="O46:O47"/>
    <mergeCell ref="P46:P47"/>
    <mergeCell ref="Q46:Q47"/>
    <mergeCell ref="P66:P67"/>
    <mergeCell ref="P69:P73"/>
    <mergeCell ref="O69:O73"/>
    <mergeCell ref="Q62:Q63"/>
    <mergeCell ref="P62:P63"/>
    <mergeCell ref="Q64:Q65"/>
    <mergeCell ref="P64:P65"/>
    <mergeCell ref="O49:O52"/>
    <mergeCell ref="P49:P52"/>
  </mergeCells>
  <printOptions horizontalCentered="1"/>
  <pageMargins left="0.51181102362204722" right="0.31496062992125984" top="0.74803149606299213" bottom="0.74803149606299213" header="0.31496062992125984" footer="0.31496062992125984"/>
  <pageSetup paperSize="8" scale="58" fitToHeight="0" orientation="landscape" r:id="rId1"/>
  <headerFooter>
    <oddFooter>&amp;CStránka &amp;P z &amp;N&amp;RZpracoval odbor finanční, stav k 1. 10.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zoomScale="55" zoomScaleNormal="55" workbookViewId="0">
      <pane xSplit="1" ySplit="5" topLeftCell="B54" activePane="bottomRight" state="frozen"/>
      <selection activeCell="B14" sqref="B14"/>
      <selection pane="topRight" activeCell="B14" sqref="B14"/>
      <selection pane="bottomLeft" activeCell="B14" sqref="B14"/>
      <selection pane="bottomRight" activeCell="H69" sqref="H69"/>
    </sheetView>
  </sheetViews>
  <sheetFormatPr defaultColWidth="9.140625" defaultRowHeight="15" x14ac:dyDescent="0.25"/>
  <cols>
    <col min="1" max="1" width="9.28515625" style="1" customWidth="1"/>
    <col min="2" max="2" width="10.5703125" style="1" customWidth="1"/>
    <col min="3" max="3" width="36.42578125" style="1" customWidth="1"/>
    <col min="4" max="4" width="12.85546875" style="1" customWidth="1"/>
    <col min="5" max="5" width="11.42578125" style="1" customWidth="1"/>
    <col min="6" max="7" width="16.28515625" style="1" customWidth="1"/>
    <col min="8" max="8" width="13.140625" style="1" customWidth="1"/>
    <col min="9" max="9" width="33.28515625" style="1" customWidth="1"/>
    <col min="10" max="10" width="14" style="1" customWidth="1"/>
    <col min="11" max="11" width="13.7109375" style="1" customWidth="1"/>
    <col min="12" max="12" width="15" style="1" customWidth="1"/>
    <col min="13" max="13" width="12.42578125" style="1" customWidth="1"/>
    <col min="14" max="14" width="51.5703125" style="1" customWidth="1"/>
    <col min="15" max="15" width="19.7109375" style="1" customWidth="1"/>
    <col min="16" max="16" width="38.28515625" style="1" customWidth="1"/>
    <col min="17" max="17" width="14.85546875" style="1" customWidth="1"/>
    <col min="18" max="16384" width="9.140625" style="1"/>
  </cols>
  <sheetData>
    <row r="1" spans="1:17" ht="23.25" x14ac:dyDescent="0.35">
      <c r="A1" s="439" t="s">
        <v>19</v>
      </c>
      <c r="B1" s="2"/>
      <c r="C1" s="4"/>
      <c r="D1" s="5"/>
      <c r="E1" s="5"/>
      <c r="F1" s="5"/>
      <c r="G1" s="5"/>
      <c r="H1" s="5"/>
      <c r="I1" s="5"/>
      <c r="J1" s="5"/>
      <c r="K1" s="5"/>
      <c r="L1" s="5"/>
      <c r="M1" s="5"/>
      <c r="N1" s="3"/>
      <c r="O1" s="3"/>
      <c r="P1" s="3"/>
      <c r="Q1" s="6"/>
    </row>
    <row r="2" spans="1:17" ht="35.450000000000003" customHeight="1" x14ac:dyDescent="0.35">
      <c r="A2" s="439" t="s">
        <v>864</v>
      </c>
      <c r="B2" s="2"/>
      <c r="C2" s="4"/>
      <c r="D2" s="5"/>
      <c r="E2" s="5"/>
      <c r="F2" s="5"/>
      <c r="G2" s="5"/>
      <c r="H2" s="5"/>
      <c r="I2" s="5"/>
      <c r="J2" s="5"/>
      <c r="K2" s="5"/>
      <c r="L2" s="5"/>
      <c r="M2" s="5"/>
      <c r="N2" s="3"/>
      <c r="O2" s="3"/>
      <c r="P2" s="3"/>
      <c r="Q2" s="6"/>
    </row>
    <row r="3" spans="1:17" ht="9" customHeight="1" x14ac:dyDescent="0.25">
      <c r="A3" s="7"/>
      <c r="B3" s="7"/>
      <c r="C3" s="7"/>
      <c r="D3" s="7"/>
      <c r="E3" s="7"/>
      <c r="F3" s="7"/>
      <c r="G3" s="7"/>
      <c r="H3" s="7"/>
      <c r="I3" s="7"/>
      <c r="J3" s="7"/>
      <c r="K3" s="7"/>
      <c r="L3" s="7"/>
      <c r="M3" s="7"/>
      <c r="N3" s="7"/>
      <c r="O3" s="7"/>
      <c r="P3" s="7"/>
      <c r="Q3" s="7"/>
    </row>
    <row r="4" spans="1:17" ht="121.5" customHeight="1" x14ac:dyDescent="0.25">
      <c r="A4" s="19" t="s">
        <v>15</v>
      </c>
      <c r="B4" s="19" t="s">
        <v>3</v>
      </c>
      <c r="C4" s="19" t="s">
        <v>101</v>
      </c>
      <c r="D4" s="19" t="s">
        <v>126</v>
      </c>
      <c r="E4" s="19" t="s">
        <v>100</v>
      </c>
      <c r="F4" s="20" t="s">
        <v>568</v>
      </c>
      <c r="G4" s="20" t="s">
        <v>181</v>
      </c>
      <c r="H4" s="19" t="s">
        <v>29</v>
      </c>
      <c r="I4" s="19" t="s">
        <v>50</v>
      </c>
      <c r="J4" s="19" t="s">
        <v>26</v>
      </c>
      <c r="K4" s="19" t="s">
        <v>166</v>
      </c>
      <c r="L4" s="21" t="s">
        <v>179</v>
      </c>
      <c r="M4" s="19" t="s">
        <v>180</v>
      </c>
      <c r="N4" s="19" t="s">
        <v>115</v>
      </c>
      <c r="O4" s="19" t="s">
        <v>71</v>
      </c>
      <c r="P4" s="22" t="s">
        <v>25</v>
      </c>
      <c r="Q4" s="19" t="s">
        <v>24</v>
      </c>
    </row>
    <row r="5" spans="1:17" ht="18" customHeight="1" x14ac:dyDescent="0.25">
      <c r="A5" s="23" t="s">
        <v>4</v>
      </c>
      <c r="B5" s="23" t="s">
        <v>5</v>
      </c>
      <c r="C5" s="23" t="s">
        <v>6</v>
      </c>
      <c r="D5" s="23" t="s">
        <v>7</v>
      </c>
      <c r="E5" s="23" t="s">
        <v>8</v>
      </c>
      <c r="F5" s="24" t="s">
        <v>9</v>
      </c>
      <c r="G5" s="23" t="s">
        <v>10</v>
      </c>
      <c r="H5" s="23" t="s">
        <v>11</v>
      </c>
      <c r="I5" s="23" t="s">
        <v>12</v>
      </c>
      <c r="J5" s="23" t="s">
        <v>13</v>
      </c>
      <c r="K5" s="23" t="s">
        <v>14</v>
      </c>
      <c r="L5" s="25" t="s">
        <v>16</v>
      </c>
      <c r="M5" s="23" t="s">
        <v>17</v>
      </c>
      <c r="N5" s="23" t="s">
        <v>18</v>
      </c>
      <c r="O5" s="23" t="s">
        <v>20</v>
      </c>
      <c r="P5" s="26" t="s">
        <v>27</v>
      </c>
      <c r="Q5" s="23" t="s">
        <v>178</v>
      </c>
    </row>
    <row r="6" spans="1:17" ht="315" x14ac:dyDescent="0.25">
      <c r="A6" s="985" t="s">
        <v>515</v>
      </c>
      <c r="B6" s="991" t="s">
        <v>56</v>
      </c>
      <c r="C6" s="991" t="s">
        <v>55</v>
      </c>
      <c r="D6" s="991" t="s">
        <v>57</v>
      </c>
      <c r="E6" s="991" t="s">
        <v>99</v>
      </c>
      <c r="F6" s="964">
        <v>362375172.18000001</v>
      </c>
      <c r="G6" s="964">
        <v>326090271.18000001</v>
      </c>
      <c r="H6" s="27" t="s">
        <v>48</v>
      </c>
      <c r="I6" s="11" t="s">
        <v>106</v>
      </c>
      <c r="J6" s="28">
        <v>1000000</v>
      </c>
      <c r="K6" s="28">
        <v>0</v>
      </c>
      <c r="L6" s="29">
        <f t="shared" ref="L6:L17" si="0">J6-K6</f>
        <v>1000000</v>
      </c>
      <c r="M6" s="82">
        <f t="shared" ref="M6:M17" si="1">L6/J6</f>
        <v>1</v>
      </c>
      <c r="N6" s="397" t="s">
        <v>102</v>
      </c>
      <c r="O6" s="286" t="s">
        <v>58</v>
      </c>
      <c r="P6" s="390" t="s">
        <v>553</v>
      </c>
      <c r="Q6" s="391" t="s">
        <v>553</v>
      </c>
    </row>
    <row r="7" spans="1:17" ht="105" x14ac:dyDescent="0.25">
      <c r="A7" s="986"/>
      <c r="B7" s="989"/>
      <c r="C7" s="989"/>
      <c r="D7" s="989"/>
      <c r="E7" s="989"/>
      <c r="F7" s="965"/>
      <c r="G7" s="965"/>
      <c r="H7" s="30" t="s">
        <v>48</v>
      </c>
      <c r="I7" s="9" t="s">
        <v>107</v>
      </c>
      <c r="J7" s="31">
        <v>600000</v>
      </c>
      <c r="K7" s="31">
        <v>0</v>
      </c>
      <c r="L7" s="32">
        <f t="shared" si="0"/>
        <v>600000</v>
      </c>
      <c r="M7" s="70">
        <f t="shared" si="1"/>
        <v>1</v>
      </c>
      <c r="N7" s="398" t="s">
        <v>103</v>
      </c>
      <c r="O7" s="33" t="s">
        <v>58</v>
      </c>
      <c r="P7" s="390" t="s">
        <v>553</v>
      </c>
      <c r="Q7" s="391" t="s">
        <v>553</v>
      </c>
    </row>
    <row r="8" spans="1:17" ht="255" x14ac:dyDescent="0.25">
      <c r="A8" s="34" t="s">
        <v>514</v>
      </c>
      <c r="B8" s="35" t="s">
        <v>59</v>
      </c>
      <c r="C8" s="35" t="s">
        <v>60</v>
      </c>
      <c r="D8" s="35" t="s">
        <v>61</v>
      </c>
      <c r="E8" s="35" t="s">
        <v>99</v>
      </c>
      <c r="F8" s="36">
        <v>400418989.25999999</v>
      </c>
      <c r="G8" s="95">
        <v>315333666.25999999</v>
      </c>
      <c r="H8" s="30" t="s">
        <v>48</v>
      </c>
      <c r="I8" s="9" t="s">
        <v>108</v>
      </c>
      <c r="J8" s="31">
        <v>150000</v>
      </c>
      <c r="K8" s="31">
        <v>150000</v>
      </c>
      <c r="L8" s="32">
        <f t="shared" si="0"/>
        <v>0</v>
      </c>
      <c r="M8" s="70">
        <f t="shared" si="1"/>
        <v>0</v>
      </c>
      <c r="N8" s="398" t="s">
        <v>104</v>
      </c>
      <c r="O8" s="37">
        <v>184362</v>
      </c>
      <c r="P8" s="97" t="s">
        <v>167</v>
      </c>
      <c r="Q8" s="281">
        <v>0</v>
      </c>
    </row>
    <row r="9" spans="1:17" ht="180" x14ac:dyDescent="0.25">
      <c r="A9" s="87" t="s">
        <v>516</v>
      </c>
      <c r="B9" s="89" t="s">
        <v>56</v>
      </c>
      <c r="C9" s="89" t="s">
        <v>143</v>
      </c>
      <c r="D9" s="89" t="s">
        <v>144</v>
      </c>
      <c r="E9" s="89" t="s">
        <v>116</v>
      </c>
      <c r="F9" s="86">
        <v>77718036.650000006</v>
      </c>
      <c r="G9" s="106">
        <v>49644092.090000004</v>
      </c>
      <c r="H9" s="415" t="s">
        <v>39</v>
      </c>
      <c r="I9" s="90" t="s">
        <v>145</v>
      </c>
      <c r="J9" s="31">
        <v>97231.79</v>
      </c>
      <c r="K9" s="31">
        <v>97231.79</v>
      </c>
      <c r="L9" s="29">
        <f>J9-K9</f>
        <v>0</v>
      </c>
      <c r="M9" s="82">
        <f>L9/J9</f>
        <v>0</v>
      </c>
      <c r="N9" s="123" t="s">
        <v>153</v>
      </c>
      <c r="O9" s="37">
        <v>97231.79</v>
      </c>
      <c r="P9" s="117" t="s">
        <v>870</v>
      </c>
      <c r="Q9" s="281">
        <v>0</v>
      </c>
    </row>
    <row r="10" spans="1:17" ht="180" x14ac:dyDescent="0.25">
      <c r="A10" s="88" t="s">
        <v>518</v>
      </c>
      <c r="B10" s="89" t="s">
        <v>56</v>
      </c>
      <c r="C10" s="91" t="s">
        <v>146</v>
      </c>
      <c r="D10" s="91" t="s">
        <v>144</v>
      </c>
      <c r="E10" s="89" t="s">
        <v>116</v>
      </c>
      <c r="F10" s="31">
        <v>429420138.85000002</v>
      </c>
      <c r="G10" s="31">
        <v>321890973.22000003</v>
      </c>
      <c r="H10" s="415" t="s">
        <v>39</v>
      </c>
      <c r="I10" s="90" t="s">
        <v>145</v>
      </c>
      <c r="J10" s="31">
        <v>173153.05</v>
      </c>
      <c r="K10" s="31">
        <v>173153.05</v>
      </c>
      <c r="L10" s="29">
        <f>J10-K10</f>
        <v>0</v>
      </c>
      <c r="M10" s="82">
        <f>L10/J10</f>
        <v>0</v>
      </c>
      <c r="N10" s="123" t="s">
        <v>154</v>
      </c>
      <c r="O10" s="31">
        <v>173153.05</v>
      </c>
      <c r="P10" s="117" t="s">
        <v>871</v>
      </c>
      <c r="Q10" s="281">
        <v>0</v>
      </c>
    </row>
    <row r="11" spans="1:17" ht="115.15" customHeight="1" x14ac:dyDescent="0.25">
      <c r="A11" s="957" t="s">
        <v>21</v>
      </c>
      <c r="B11" s="946" t="s">
        <v>2</v>
      </c>
      <c r="C11" s="946" t="s">
        <v>109</v>
      </c>
      <c r="D11" s="951" t="s">
        <v>110</v>
      </c>
      <c r="E11" s="1001" t="s">
        <v>105</v>
      </c>
      <c r="F11" s="964">
        <v>6830164.3499999996</v>
      </c>
      <c r="G11" s="964">
        <v>3162314.2</v>
      </c>
      <c r="H11" s="906" t="s">
        <v>30</v>
      </c>
      <c r="I11" s="941" t="s">
        <v>51</v>
      </c>
      <c r="J11" s="878">
        <v>1851077.37</v>
      </c>
      <c r="K11" s="276">
        <v>370129.67</v>
      </c>
      <c r="L11" s="979">
        <v>0</v>
      </c>
      <c r="M11" s="981">
        <f t="shared" si="1"/>
        <v>0</v>
      </c>
      <c r="N11" s="939" t="s">
        <v>853</v>
      </c>
      <c r="O11" s="746">
        <v>370129.67</v>
      </c>
      <c r="P11" s="748" t="s">
        <v>114</v>
      </c>
      <c r="Q11" s="749" t="s">
        <v>641</v>
      </c>
    </row>
    <row r="12" spans="1:17" ht="48" customHeight="1" x14ac:dyDescent="0.25">
      <c r="A12" s="957"/>
      <c r="B12" s="946"/>
      <c r="C12" s="946"/>
      <c r="D12" s="951"/>
      <c r="E12" s="1001"/>
      <c r="F12" s="964"/>
      <c r="G12" s="964"/>
      <c r="H12" s="996"/>
      <c r="I12" s="942"/>
      <c r="J12" s="879"/>
      <c r="K12" s="743">
        <v>863876.06</v>
      </c>
      <c r="L12" s="998"/>
      <c r="M12" s="999"/>
      <c r="N12" s="940"/>
      <c r="O12" s="746">
        <v>863876.06</v>
      </c>
      <c r="P12" s="748" t="s">
        <v>854</v>
      </c>
      <c r="Q12" s="750">
        <v>0</v>
      </c>
    </row>
    <row r="13" spans="1:17" ht="48" customHeight="1" x14ac:dyDescent="0.25">
      <c r="A13" s="957"/>
      <c r="B13" s="946"/>
      <c r="C13" s="946"/>
      <c r="D13" s="951"/>
      <c r="E13" s="1001"/>
      <c r="F13" s="964"/>
      <c r="G13" s="964"/>
      <c r="H13" s="997"/>
      <c r="I13" s="744" t="s">
        <v>849</v>
      </c>
      <c r="J13" s="881"/>
      <c r="K13" s="738">
        <v>2082476.13</v>
      </c>
      <c r="L13" s="980"/>
      <c r="M13" s="982"/>
      <c r="N13" s="745" t="s">
        <v>852</v>
      </c>
      <c r="O13" s="746" t="s">
        <v>850</v>
      </c>
      <c r="P13" s="747" t="s">
        <v>553</v>
      </c>
      <c r="Q13" s="747" t="s">
        <v>851</v>
      </c>
    </row>
    <row r="14" spans="1:17" ht="75" x14ac:dyDescent="0.25">
      <c r="A14" s="958"/>
      <c r="B14" s="947"/>
      <c r="C14" s="947"/>
      <c r="D14" s="952"/>
      <c r="E14" s="962"/>
      <c r="F14" s="965"/>
      <c r="G14" s="965"/>
      <c r="H14" s="38" t="s">
        <v>48</v>
      </c>
      <c r="I14" s="9" t="s">
        <v>113</v>
      </c>
      <c r="J14" s="31">
        <v>50000</v>
      </c>
      <c r="K14" s="31">
        <v>50000</v>
      </c>
      <c r="L14" s="32">
        <f t="shared" si="0"/>
        <v>0</v>
      </c>
      <c r="M14" s="70">
        <f t="shared" si="1"/>
        <v>0</v>
      </c>
      <c r="N14" s="37" t="s">
        <v>111</v>
      </c>
      <c r="O14" s="37">
        <v>50000</v>
      </c>
      <c r="P14" s="39" t="s">
        <v>112</v>
      </c>
      <c r="Q14" s="40">
        <v>50000</v>
      </c>
    </row>
    <row r="15" spans="1:17" ht="75" x14ac:dyDescent="0.25">
      <c r="A15" s="987" t="s">
        <v>517</v>
      </c>
      <c r="B15" s="988" t="s">
        <v>62</v>
      </c>
      <c r="C15" s="988" t="s">
        <v>63</v>
      </c>
      <c r="D15" s="990" t="s">
        <v>155</v>
      </c>
      <c r="E15" s="988" t="s">
        <v>116</v>
      </c>
      <c r="F15" s="964">
        <v>121876492.78</v>
      </c>
      <c r="G15" s="964">
        <v>93179104.650000006</v>
      </c>
      <c r="H15" s="38" t="s">
        <v>48</v>
      </c>
      <c r="I15" s="9" t="s">
        <v>118</v>
      </c>
      <c r="J15" s="31">
        <v>100000</v>
      </c>
      <c r="K15" s="31">
        <v>100000</v>
      </c>
      <c r="L15" s="32">
        <f t="shared" si="0"/>
        <v>0</v>
      </c>
      <c r="M15" s="70">
        <f t="shared" si="1"/>
        <v>0</v>
      </c>
      <c r="N15" s="98" t="s">
        <v>156</v>
      </c>
      <c r="O15" s="37">
        <v>100000</v>
      </c>
      <c r="P15" s="41" t="s">
        <v>119</v>
      </c>
      <c r="Q15" s="40">
        <v>0</v>
      </c>
    </row>
    <row r="16" spans="1:17" ht="60" x14ac:dyDescent="0.25">
      <c r="A16" s="986"/>
      <c r="B16" s="989"/>
      <c r="C16" s="989"/>
      <c r="D16" s="989"/>
      <c r="E16" s="989"/>
      <c r="F16" s="965"/>
      <c r="G16" s="965"/>
      <c r="H16" s="38" t="s">
        <v>48</v>
      </c>
      <c r="I16" s="9" t="s">
        <v>117</v>
      </c>
      <c r="J16" s="31">
        <v>40000</v>
      </c>
      <c r="K16" s="31">
        <v>40000</v>
      </c>
      <c r="L16" s="32">
        <f t="shared" si="0"/>
        <v>0</v>
      </c>
      <c r="M16" s="70">
        <f t="shared" si="1"/>
        <v>0</v>
      </c>
      <c r="N16" s="98" t="s">
        <v>157</v>
      </c>
      <c r="O16" s="37">
        <v>40000</v>
      </c>
      <c r="P16" s="41" t="s">
        <v>119</v>
      </c>
      <c r="Q16" s="40">
        <v>0</v>
      </c>
    </row>
    <row r="17" spans="1:17" ht="230.45" customHeight="1" x14ac:dyDescent="0.25">
      <c r="A17" s="1002" t="s">
        <v>67</v>
      </c>
      <c r="B17" s="943" t="s">
        <v>40</v>
      </c>
      <c r="C17" s="943" t="s">
        <v>64</v>
      </c>
      <c r="D17" s="943" t="s">
        <v>65</v>
      </c>
      <c r="E17" s="943" t="s">
        <v>66</v>
      </c>
      <c r="F17" s="878">
        <v>13300242.32</v>
      </c>
      <c r="G17" s="878">
        <v>8066461.5999999996</v>
      </c>
      <c r="H17" s="415" t="s">
        <v>39</v>
      </c>
      <c r="I17" s="9" t="s">
        <v>120</v>
      </c>
      <c r="J17" s="31">
        <v>2359075.4700000002</v>
      </c>
      <c r="K17" s="31">
        <v>2359075.4700000002</v>
      </c>
      <c r="L17" s="43">
        <f t="shared" si="0"/>
        <v>0</v>
      </c>
      <c r="M17" s="70">
        <f t="shared" si="1"/>
        <v>0</v>
      </c>
      <c r="N17" s="114" t="s">
        <v>158</v>
      </c>
      <c r="O17" s="31">
        <v>2359075.4700000002</v>
      </c>
      <c r="P17" s="307" t="s">
        <v>578</v>
      </c>
      <c r="Q17" s="40">
        <v>6000</v>
      </c>
    </row>
    <row r="18" spans="1:17" ht="45" x14ac:dyDescent="0.25">
      <c r="A18" s="1003"/>
      <c r="B18" s="944"/>
      <c r="C18" s="944"/>
      <c r="D18" s="944"/>
      <c r="E18" s="944"/>
      <c r="F18" s="881"/>
      <c r="G18" s="881"/>
      <c r="H18" s="38" t="s">
        <v>48</v>
      </c>
      <c r="I18" s="735" t="s">
        <v>838</v>
      </c>
      <c r="J18" s="389" t="s">
        <v>553</v>
      </c>
      <c r="K18" s="389" t="s">
        <v>553</v>
      </c>
      <c r="L18" s="48" t="s">
        <v>553</v>
      </c>
      <c r="M18" s="68" t="s">
        <v>553</v>
      </c>
      <c r="N18" s="114" t="s">
        <v>839</v>
      </c>
      <c r="O18" s="322" t="s">
        <v>424</v>
      </c>
      <c r="P18" s="304" t="s">
        <v>555</v>
      </c>
      <c r="Q18" s="323" t="s">
        <v>553</v>
      </c>
    </row>
    <row r="19" spans="1:17" ht="165" x14ac:dyDescent="0.25">
      <c r="A19" s="44" t="s">
        <v>22</v>
      </c>
      <c r="B19" s="12" t="s">
        <v>28</v>
      </c>
      <c r="C19" s="71" t="s">
        <v>121</v>
      </c>
      <c r="D19" s="45" t="s">
        <v>41</v>
      </c>
      <c r="E19" s="77" t="s">
        <v>127</v>
      </c>
      <c r="F19" s="46">
        <v>26500000</v>
      </c>
      <c r="G19" s="46">
        <v>538872.96</v>
      </c>
      <c r="H19" s="38" t="s">
        <v>54</v>
      </c>
      <c r="I19" s="490" t="s">
        <v>163</v>
      </c>
      <c r="J19" s="276">
        <v>538872.96</v>
      </c>
      <c r="K19" s="276">
        <v>538872.96</v>
      </c>
      <c r="L19" s="48" t="s">
        <v>817</v>
      </c>
      <c r="M19" s="627" t="s">
        <v>817</v>
      </c>
      <c r="N19" s="742" t="s">
        <v>848</v>
      </c>
      <c r="O19" s="626" t="s">
        <v>816</v>
      </c>
      <c r="P19" s="390" t="s">
        <v>553</v>
      </c>
      <c r="Q19" s="391" t="s">
        <v>553</v>
      </c>
    </row>
    <row r="20" spans="1:17" ht="180" x14ac:dyDescent="0.25">
      <c r="A20" s="44" t="s">
        <v>68</v>
      </c>
      <c r="B20" s="42" t="s">
        <v>56</v>
      </c>
      <c r="C20" s="49" t="s">
        <v>69</v>
      </c>
      <c r="D20" s="102" t="s">
        <v>160</v>
      </c>
      <c r="E20" s="76" t="s">
        <v>116</v>
      </c>
      <c r="F20" s="46">
        <v>75726679.859999999</v>
      </c>
      <c r="G20" s="46">
        <v>64337131.399999999</v>
      </c>
      <c r="H20" s="414" t="s">
        <v>39</v>
      </c>
      <c r="I20" s="72" t="s">
        <v>122</v>
      </c>
      <c r="J20" s="47">
        <v>26329.599999999999</v>
      </c>
      <c r="K20" s="47">
        <v>6582.4</v>
      </c>
      <c r="L20" s="32">
        <f t="shared" ref="L20:L32" si="2">J20-K20</f>
        <v>19747.199999999997</v>
      </c>
      <c r="M20" s="70">
        <f t="shared" ref="M20:M32" si="3">L20/J20</f>
        <v>0.74999999999999989</v>
      </c>
      <c r="N20" s="100" t="s">
        <v>161</v>
      </c>
      <c r="O20" s="31">
        <v>6582.4</v>
      </c>
      <c r="P20" s="99" t="s">
        <v>162</v>
      </c>
      <c r="Q20" s="40">
        <v>0</v>
      </c>
    </row>
    <row r="21" spans="1:17" ht="159" customHeight="1" x14ac:dyDescent="0.25">
      <c r="A21" s="956" t="s">
        <v>72</v>
      </c>
      <c r="B21" s="945" t="s">
        <v>56</v>
      </c>
      <c r="C21" s="1000" t="s">
        <v>868</v>
      </c>
      <c r="D21" s="992" t="s">
        <v>124</v>
      </c>
      <c r="E21" s="992" t="s">
        <v>116</v>
      </c>
      <c r="F21" s="963">
        <v>114144662.22</v>
      </c>
      <c r="G21" s="963">
        <v>96142241.040000007</v>
      </c>
      <c r="H21" s="415" t="s">
        <v>39</v>
      </c>
      <c r="I21" s="101" t="s">
        <v>159</v>
      </c>
      <c r="J21" s="47">
        <v>3378744.56</v>
      </c>
      <c r="K21" s="47">
        <v>872179.28</v>
      </c>
      <c r="L21" s="32">
        <f t="shared" si="2"/>
        <v>2506565.2800000003</v>
      </c>
      <c r="M21" s="70">
        <f t="shared" si="3"/>
        <v>0.74186291253695724</v>
      </c>
      <c r="N21" s="100" t="s">
        <v>164</v>
      </c>
      <c r="O21" s="31">
        <v>872179.28</v>
      </c>
      <c r="P21" s="763" t="s">
        <v>869</v>
      </c>
      <c r="Q21" s="40">
        <v>0</v>
      </c>
    </row>
    <row r="22" spans="1:17" ht="45" x14ac:dyDescent="0.25">
      <c r="A22" s="957"/>
      <c r="B22" s="946"/>
      <c r="C22" s="951"/>
      <c r="D22" s="993"/>
      <c r="E22" s="993"/>
      <c r="F22" s="964"/>
      <c r="G22" s="964"/>
      <c r="H22" s="469" t="s">
        <v>48</v>
      </c>
      <c r="I22" s="490" t="s">
        <v>818</v>
      </c>
      <c r="J22" s="47">
        <v>0</v>
      </c>
      <c r="K22" s="47">
        <v>0</v>
      </c>
      <c r="L22" s="32">
        <v>0</v>
      </c>
      <c r="M22" s="70">
        <v>0</v>
      </c>
      <c r="N22" s="736" t="s">
        <v>820</v>
      </c>
      <c r="O22" s="322" t="s">
        <v>424</v>
      </c>
      <c r="P22" s="304" t="s">
        <v>555</v>
      </c>
      <c r="Q22" s="323" t="s">
        <v>553</v>
      </c>
    </row>
    <row r="23" spans="1:17" ht="87.6" customHeight="1" x14ac:dyDescent="0.25">
      <c r="A23" s="958"/>
      <c r="B23" s="947"/>
      <c r="C23" s="952"/>
      <c r="D23" s="952"/>
      <c r="E23" s="950"/>
      <c r="F23" s="965"/>
      <c r="G23" s="965"/>
      <c r="H23" s="9" t="s">
        <v>48</v>
      </c>
      <c r="I23" s="490" t="s">
        <v>819</v>
      </c>
      <c r="J23" s="47">
        <v>50000</v>
      </c>
      <c r="K23" s="47">
        <v>50000</v>
      </c>
      <c r="L23" s="32">
        <f t="shared" si="2"/>
        <v>0</v>
      </c>
      <c r="M23" s="70">
        <f t="shared" si="3"/>
        <v>0</v>
      </c>
      <c r="N23" s="100" t="s">
        <v>165</v>
      </c>
      <c r="O23" s="31">
        <v>50000</v>
      </c>
      <c r="P23" s="74" t="s">
        <v>123</v>
      </c>
      <c r="Q23" s="50">
        <v>0</v>
      </c>
    </row>
    <row r="24" spans="1:17" ht="244.15" customHeight="1" x14ac:dyDescent="0.25">
      <c r="A24" s="44" t="s">
        <v>74</v>
      </c>
      <c r="B24" s="42" t="s">
        <v>56</v>
      </c>
      <c r="C24" s="762" t="s">
        <v>73</v>
      </c>
      <c r="D24" s="75" t="s">
        <v>125</v>
      </c>
      <c r="E24" s="79" t="s">
        <v>116</v>
      </c>
      <c r="F24" s="46">
        <v>97275841.819999993</v>
      </c>
      <c r="G24" s="46" t="s">
        <v>177</v>
      </c>
      <c r="H24" s="414" t="s">
        <v>39</v>
      </c>
      <c r="I24" s="404" t="s">
        <v>168</v>
      </c>
      <c r="J24" s="47">
        <v>1372882.5</v>
      </c>
      <c r="K24" s="73">
        <v>305657.62</v>
      </c>
      <c r="L24" s="32">
        <f>J24-K24</f>
        <v>1067224.8799999999</v>
      </c>
      <c r="M24" s="70">
        <f>L24/J24</f>
        <v>0.77736068454510843</v>
      </c>
      <c r="N24" s="405" t="s">
        <v>169</v>
      </c>
      <c r="O24" s="47">
        <v>305657.62</v>
      </c>
      <c r="P24" s="103" t="s">
        <v>170</v>
      </c>
      <c r="Q24" s="40">
        <v>0</v>
      </c>
    </row>
    <row r="25" spans="1:17" ht="240" x14ac:dyDescent="0.25">
      <c r="A25" s="956" t="s">
        <v>75</v>
      </c>
      <c r="B25" s="945" t="s">
        <v>38</v>
      </c>
      <c r="C25" s="959" t="s">
        <v>76</v>
      </c>
      <c r="D25" s="959" t="s">
        <v>82</v>
      </c>
      <c r="E25" s="953" t="s">
        <v>116</v>
      </c>
      <c r="F25" s="963">
        <v>112459975.41</v>
      </c>
      <c r="G25" s="963">
        <v>91499291.25</v>
      </c>
      <c r="H25" s="415" t="s">
        <v>39</v>
      </c>
      <c r="I25" s="101" t="s">
        <v>128</v>
      </c>
      <c r="J25" s="47">
        <v>6227092.1600000001</v>
      </c>
      <c r="K25" s="47">
        <v>2003321.63</v>
      </c>
      <c r="L25" s="32">
        <f t="shared" si="2"/>
        <v>4223770.53</v>
      </c>
      <c r="M25" s="70">
        <f t="shared" si="3"/>
        <v>0.6782893879637073</v>
      </c>
      <c r="N25" s="136" t="s">
        <v>232</v>
      </c>
      <c r="O25" s="31">
        <v>2003321.63</v>
      </c>
      <c r="P25" s="137" t="s">
        <v>171</v>
      </c>
      <c r="Q25" s="40">
        <v>0</v>
      </c>
    </row>
    <row r="26" spans="1:17" ht="120" x14ac:dyDescent="0.25">
      <c r="A26" s="957"/>
      <c r="B26" s="946"/>
      <c r="C26" s="951"/>
      <c r="D26" s="951"/>
      <c r="E26" s="949"/>
      <c r="F26" s="964"/>
      <c r="G26" s="964"/>
      <c r="H26" s="415" t="s">
        <v>39</v>
      </c>
      <c r="I26" s="101" t="s">
        <v>172</v>
      </c>
      <c r="J26" s="47">
        <v>1604834.94</v>
      </c>
      <c r="K26" s="47">
        <v>1604834.94</v>
      </c>
      <c r="L26" s="32">
        <f t="shared" si="2"/>
        <v>0</v>
      </c>
      <c r="M26" s="70">
        <f t="shared" si="3"/>
        <v>0</v>
      </c>
      <c r="N26" s="136" t="s">
        <v>233</v>
      </c>
      <c r="O26" s="31">
        <v>1604834.94</v>
      </c>
      <c r="P26" s="388" t="s">
        <v>544</v>
      </c>
      <c r="Q26" s="40">
        <v>0</v>
      </c>
    </row>
    <row r="27" spans="1:17" ht="255" x14ac:dyDescent="0.25">
      <c r="A27" s="957"/>
      <c r="B27" s="946"/>
      <c r="C27" s="951"/>
      <c r="D27" s="951"/>
      <c r="E27" s="949"/>
      <c r="F27" s="964"/>
      <c r="G27" s="964"/>
      <c r="H27" s="9" t="s">
        <v>48</v>
      </c>
      <c r="I27" s="138" t="s">
        <v>234</v>
      </c>
      <c r="J27" s="47">
        <v>30000</v>
      </c>
      <c r="K27" s="47">
        <v>30000</v>
      </c>
      <c r="L27" s="32">
        <f t="shared" si="2"/>
        <v>0</v>
      </c>
      <c r="M27" s="70">
        <f t="shared" si="3"/>
        <v>0</v>
      </c>
      <c r="N27" s="139" t="s">
        <v>235</v>
      </c>
      <c r="O27" s="31">
        <v>30000</v>
      </c>
      <c r="P27" s="388" t="s">
        <v>544</v>
      </c>
      <c r="Q27" s="40">
        <v>0</v>
      </c>
    </row>
    <row r="28" spans="1:17" ht="165" x14ac:dyDescent="0.25">
      <c r="A28" s="958"/>
      <c r="B28" s="947"/>
      <c r="C28" s="952"/>
      <c r="D28" s="952"/>
      <c r="E28" s="950"/>
      <c r="F28" s="965"/>
      <c r="G28" s="965"/>
      <c r="H28" s="9" t="s">
        <v>48</v>
      </c>
      <c r="I28" s="72" t="s">
        <v>130</v>
      </c>
      <c r="J28" s="47">
        <v>40000</v>
      </c>
      <c r="K28" s="47">
        <v>40000</v>
      </c>
      <c r="L28" s="32">
        <f t="shared" si="2"/>
        <v>0</v>
      </c>
      <c r="M28" s="70">
        <f t="shared" si="3"/>
        <v>0</v>
      </c>
      <c r="N28" s="136" t="s">
        <v>129</v>
      </c>
      <c r="O28" s="31">
        <v>40000</v>
      </c>
      <c r="P28" s="137" t="s">
        <v>236</v>
      </c>
      <c r="Q28" s="31">
        <v>40000</v>
      </c>
    </row>
    <row r="29" spans="1:17" ht="45.6" customHeight="1" x14ac:dyDescent="0.25">
      <c r="A29" s="956" t="s">
        <v>77</v>
      </c>
      <c r="B29" s="945" t="s">
        <v>78</v>
      </c>
      <c r="C29" s="959" t="s">
        <v>88</v>
      </c>
      <c r="D29" s="959" t="s">
        <v>87</v>
      </c>
      <c r="E29" s="953" t="s">
        <v>133</v>
      </c>
      <c r="F29" s="878">
        <v>6993444</v>
      </c>
      <c r="G29" s="878">
        <v>6993444</v>
      </c>
      <c r="H29" s="9" t="s">
        <v>84</v>
      </c>
      <c r="I29" s="974" t="s">
        <v>545</v>
      </c>
      <c r="J29" s="47">
        <v>6993444</v>
      </c>
      <c r="K29" s="47">
        <v>6993444</v>
      </c>
      <c r="L29" s="32">
        <f t="shared" si="2"/>
        <v>0</v>
      </c>
      <c r="M29" s="70">
        <f t="shared" si="3"/>
        <v>0</v>
      </c>
      <c r="N29" s="983" t="s">
        <v>173</v>
      </c>
      <c r="O29" s="878">
        <v>14439144</v>
      </c>
      <c r="P29" s="954" t="s">
        <v>174</v>
      </c>
      <c r="Q29" s="828">
        <v>334272</v>
      </c>
    </row>
    <row r="30" spans="1:17" ht="35.450000000000003" customHeight="1" x14ac:dyDescent="0.25">
      <c r="A30" s="957"/>
      <c r="B30" s="946"/>
      <c r="C30" s="951"/>
      <c r="D30" s="951"/>
      <c r="E30" s="949"/>
      <c r="F30" s="879"/>
      <c r="G30" s="879"/>
      <c r="H30" s="9" t="s">
        <v>85</v>
      </c>
      <c r="I30" s="955"/>
      <c r="J30" s="47">
        <v>6993444</v>
      </c>
      <c r="K30" s="47">
        <v>6993444</v>
      </c>
      <c r="L30" s="32">
        <f t="shared" si="2"/>
        <v>0</v>
      </c>
      <c r="M30" s="70">
        <f t="shared" si="3"/>
        <v>0</v>
      </c>
      <c r="N30" s="984"/>
      <c r="O30" s="879"/>
      <c r="P30" s="955"/>
      <c r="Q30" s="829"/>
    </row>
    <row r="31" spans="1:17" ht="60" x14ac:dyDescent="0.25">
      <c r="A31" s="958"/>
      <c r="B31" s="947"/>
      <c r="C31" s="952"/>
      <c r="D31" s="952"/>
      <c r="E31" s="950"/>
      <c r="F31" s="881"/>
      <c r="G31" s="881"/>
      <c r="H31" s="9" t="s">
        <v>86</v>
      </c>
      <c r="I31" s="944"/>
      <c r="J31" s="47">
        <v>452256</v>
      </c>
      <c r="K31" s="47">
        <v>452256</v>
      </c>
      <c r="L31" s="32">
        <f t="shared" si="2"/>
        <v>0</v>
      </c>
      <c r="M31" s="70">
        <f t="shared" si="3"/>
        <v>0</v>
      </c>
      <c r="N31" s="977"/>
      <c r="O31" s="881"/>
      <c r="P31" s="944"/>
      <c r="Q31" s="830"/>
    </row>
    <row r="32" spans="1:17" ht="160.9" customHeight="1" x14ac:dyDescent="0.25">
      <c r="A32" s="956" t="s">
        <v>147</v>
      </c>
      <c r="B32" s="970" t="s">
        <v>78</v>
      </c>
      <c r="C32" s="968" t="s">
        <v>148</v>
      </c>
      <c r="D32" s="968" t="s">
        <v>149</v>
      </c>
      <c r="E32" s="968" t="s">
        <v>66</v>
      </c>
      <c r="F32" s="878">
        <v>26778105.579999998</v>
      </c>
      <c r="G32" s="878">
        <v>20726976.84</v>
      </c>
      <c r="H32" s="415" t="s">
        <v>39</v>
      </c>
      <c r="I32" s="92" t="s">
        <v>150</v>
      </c>
      <c r="J32" s="47">
        <v>1127855.33</v>
      </c>
      <c r="K32" s="47">
        <v>0</v>
      </c>
      <c r="L32" s="32">
        <f t="shared" si="2"/>
        <v>1127855.33</v>
      </c>
      <c r="M32" s="70">
        <f t="shared" si="3"/>
        <v>1</v>
      </c>
      <c r="N32" s="96" t="s">
        <v>152</v>
      </c>
      <c r="O32" s="52" t="s">
        <v>58</v>
      </c>
      <c r="P32" s="390" t="s">
        <v>553</v>
      </c>
      <c r="Q32" s="391" t="s">
        <v>553</v>
      </c>
    </row>
    <row r="33" spans="1:17" ht="75" x14ac:dyDescent="0.25">
      <c r="A33" s="958"/>
      <c r="B33" s="971"/>
      <c r="C33" s="969"/>
      <c r="D33" s="969"/>
      <c r="E33" s="969"/>
      <c r="F33" s="881"/>
      <c r="G33" s="881"/>
      <c r="H33" s="417" t="s">
        <v>213</v>
      </c>
      <c r="I33" s="279" t="s">
        <v>381</v>
      </c>
      <c r="J33" s="737">
        <v>106.96</v>
      </c>
      <c r="K33" s="737">
        <v>106.96</v>
      </c>
      <c r="L33" s="48" t="s">
        <v>553</v>
      </c>
      <c r="M33" s="68" t="s">
        <v>553</v>
      </c>
      <c r="N33" s="93" t="s">
        <v>151</v>
      </c>
      <c r="O33" s="625" t="s">
        <v>383</v>
      </c>
      <c r="P33" s="389" t="s">
        <v>553</v>
      </c>
      <c r="Q33" s="389" t="s">
        <v>553</v>
      </c>
    </row>
    <row r="34" spans="1:17" ht="90" x14ac:dyDescent="0.25">
      <c r="A34" s="956" t="s">
        <v>31</v>
      </c>
      <c r="B34" s="972" t="s">
        <v>38</v>
      </c>
      <c r="C34" s="966" t="s">
        <v>131</v>
      </c>
      <c r="D34" s="966" t="s">
        <v>132</v>
      </c>
      <c r="E34" s="966" t="s">
        <v>116</v>
      </c>
      <c r="F34" s="878">
        <v>98302823.099999994</v>
      </c>
      <c r="G34" s="878">
        <v>83556882.75</v>
      </c>
      <c r="H34" s="629" t="s">
        <v>39</v>
      </c>
      <c r="I34" s="80" t="s">
        <v>134</v>
      </c>
      <c r="J34" s="47">
        <v>25434805</v>
      </c>
      <c r="K34" s="47">
        <v>0</v>
      </c>
      <c r="L34" s="32">
        <f t="shared" ref="L34:L41" si="4">J34-K34</f>
        <v>25434805</v>
      </c>
      <c r="M34" s="70">
        <f t="shared" ref="M34:M41" si="5">L34/J34</f>
        <v>1</v>
      </c>
      <c r="N34" s="100" t="s">
        <v>175</v>
      </c>
      <c r="O34" s="52" t="s">
        <v>58</v>
      </c>
      <c r="P34" s="390" t="s">
        <v>553</v>
      </c>
      <c r="Q34" s="391" t="s">
        <v>553</v>
      </c>
    </row>
    <row r="35" spans="1:17" ht="45" x14ac:dyDescent="0.25">
      <c r="A35" s="958"/>
      <c r="B35" s="973"/>
      <c r="C35" s="967"/>
      <c r="D35" s="967"/>
      <c r="E35" s="967"/>
      <c r="F35" s="881"/>
      <c r="G35" s="881"/>
      <c r="H35" s="630" t="s">
        <v>822</v>
      </c>
      <c r="I35" s="490" t="s">
        <v>823</v>
      </c>
      <c r="J35" s="389" t="s">
        <v>553</v>
      </c>
      <c r="K35" s="389" t="s">
        <v>553</v>
      </c>
      <c r="L35" s="48" t="s">
        <v>553</v>
      </c>
      <c r="M35" s="68" t="s">
        <v>553</v>
      </c>
      <c r="N35" s="628" t="s">
        <v>821</v>
      </c>
      <c r="O35" s="322" t="s">
        <v>424</v>
      </c>
      <c r="P35" s="304" t="s">
        <v>555</v>
      </c>
      <c r="Q35" s="323" t="s">
        <v>553</v>
      </c>
    </row>
    <row r="36" spans="1:17" ht="43.15" customHeight="1" x14ac:dyDescent="0.25">
      <c r="A36" s="956" t="s">
        <v>32</v>
      </c>
      <c r="B36" s="945" t="s">
        <v>40</v>
      </c>
      <c r="C36" s="948" t="s">
        <v>137</v>
      </c>
      <c r="D36" s="953" t="s">
        <v>136</v>
      </c>
      <c r="E36" s="948" t="s">
        <v>116</v>
      </c>
      <c r="F36" s="963">
        <v>17399982.079999998</v>
      </c>
      <c r="G36" s="963">
        <v>13365523.82</v>
      </c>
      <c r="H36" s="975" t="s">
        <v>39</v>
      </c>
      <c r="I36" s="975" t="s">
        <v>53</v>
      </c>
      <c r="J36" s="978">
        <v>172490.5</v>
      </c>
      <c r="K36" s="978">
        <v>108641.22</v>
      </c>
      <c r="L36" s="979">
        <f>J36-K36</f>
        <v>63849.279999999999</v>
      </c>
      <c r="M36" s="981">
        <f>L36/J36</f>
        <v>0.37016113930912137</v>
      </c>
      <c r="N36" s="976" t="s">
        <v>176</v>
      </c>
      <c r="O36" s="37">
        <v>13699.62</v>
      </c>
      <c r="P36" s="53" t="s">
        <v>49</v>
      </c>
      <c r="Q36" s="40">
        <v>13699.62</v>
      </c>
    </row>
    <row r="37" spans="1:17" ht="120" x14ac:dyDescent="0.25">
      <c r="A37" s="957"/>
      <c r="B37" s="946"/>
      <c r="C37" s="951"/>
      <c r="D37" s="951"/>
      <c r="E37" s="949"/>
      <c r="F37" s="964"/>
      <c r="G37" s="964"/>
      <c r="H37" s="975"/>
      <c r="I37" s="975"/>
      <c r="J37" s="978"/>
      <c r="K37" s="978"/>
      <c r="L37" s="980"/>
      <c r="M37" s="982"/>
      <c r="N37" s="977"/>
      <c r="O37" s="37">
        <v>94941.6</v>
      </c>
      <c r="P37" s="104" t="s">
        <v>70</v>
      </c>
      <c r="Q37" s="54">
        <v>0</v>
      </c>
    </row>
    <row r="38" spans="1:17" ht="60" x14ac:dyDescent="0.25">
      <c r="A38" s="958"/>
      <c r="B38" s="947"/>
      <c r="C38" s="952"/>
      <c r="D38" s="952"/>
      <c r="E38" s="950"/>
      <c r="F38" s="965"/>
      <c r="G38" s="965"/>
      <c r="H38" s="414" t="s">
        <v>269</v>
      </c>
      <c r="I38" s="9" t="s">
        <v>52</v>
      </c>
      <c r="J38" s="55">
        <v>72625.27</v>
      </c>
      <c r="K38" s="55">
        <v>0</v>
      </c>
      <c r="L38" s="32">
        <f t="shared" si="4"/>
        <v>72625.27</v>
      </c>
      <c r="M38" s="70">
        <f t="shared" si="5"/>
        <v>1</v>
      </c>
      <c r="N38" s="81" t="s">
        <v>135</v>
      </c>
      <c r="O38" s="52" t="s">
        <v>58</v>
      </c>
      <c r="P38" s="390" t="s">
        <v>553</v>
      </c>
      <c r="Q38" s="391" t="s">
        <v>553</v>
      </c>
    </row>
    <row r="39" spans="1:17" ht="75" customHeight="1" x14ac:dyDescent="0.25">
      <c r="A39" s="956" t="s">
        <v>33</v>
      </c>
      <c r="B39" s="943" t="s">
        <v>42</v>
      </c>
      <c r="C39" s="943" t="s">
        <v>81</v>
      </c>
      <c r="D39" s="943" t="s">
        <v>182</v>
      </c>
      <c r="E39" s="943" t="s">
        <v>183</v>
      </c>
      <c r="F39" s="878">
        <v>79966739</v>
      </c>
      <c r="G39" s="878">
        <v>67971728</v>
      </c>
      <c r="H39" s="12" t="s">
        <v>46</v>
      </c>
      <c r="I39" s="111" t="s">
        <v>184</v>
      </c>
      <c r="J39" s="47">
        <v>20799.900000000001</v>
      </c>
      <c r="K39" s="105">
        <v>20799.900000000001</v>
      </c>
      <c r="L39" s="32">
        <f t="shared" si="4"/>
        <v>0</v>
      </c>
      <c r="M39" s="70">
        <f t="shared" si="5"/>
        <v>0</v>
      </c>
      <c r="N39" s="113" t="s">
        <v>185</v>
      </c>
      <c r="O39" s="37">
        <v>20799.900000000001</v>
      </c>
      <c r="P39" s="631" t="s">
        <v>824</v>
      </c>
      <c r="Q39" s="40">
        <v>20779.900000000001</v>
      </c>
    </row>
    <row r="40" spans="1:17" ht="70.150000000000006" customHeight="1" x14ac:dyDescent="0.25">
      <c r="A40" s="958"/>
      <c r="B40" s="944"/>
      <c r="C40" s="944"/>
      <c r="D40" s="944"/>
      <c r="E40" s="944"/>
      <c r="F40" s="881"/>
      <c r="G40" s="881"/>
      <c r="H40" s="111" t="s">
        <v>213</v>
      </c>
      <c r="I40" s="372" t="s">
        <v>546</v>
      </c>
      <c r="J40" s="737">
        <v>26044.37</v>
      </c>
      <c r="K40" s="737">
        <v>26044.37</v>
      </c>
      <c r="L40" s="48" t="s">
        <v>553</v>
      </c>
      <c r="M40" s="68" t="s">
        <v>553</v>
      </c>
      <c r="N40" s="115" t="s">
        <v>186</v>
      </c>
      <c r="O40" s="287" t="s">
        <v>383</v>
      </c>
      <c r="P40" s="389" t="s">
        <v>553</v>
      </c>
      <c r="Q40" s="389" t="s">
        <v>553</v>
      </c>
    </row>
    <row r="41" spans="1:17" ht="134.44999999999999" customHeight="1" x14ac:dyDescent="0.25">
      <c r="A41" s="44" t="s">
        <v>34</v>
      </c>
      <c r="B41" s="42" t="s">
        <v>43</v>
      </c>
      <c r="C41" s="78" t="s">
        <v>141</v>
      </c>
      <c r="D41" s="84" t="s">
        <v>140</v>
      </c>
      <c r="E41" s="85" t="s">
        <v>142</v>
      </c>
      <c r="F41" s="8">
        <v>832307</v>
      </c>
      <c r="G41" s="94">
        <v>569451.76</v>
      </c>
      <c r="H41" s="9" t="s">
        <v>47</v>
      </c>
      <c r="I41" s="111" t="s">
        <v>187</v>
      </c>
      <c r="J41" s="55">
        <v>262855.24</v>
      </c>
      <c r="K41" s="31">
        <v>262855.24</v>
      </c>
      <c r="L41" s="32">
        <f t="shared" si="4"/>
        <v>0</v>
      </c>
      <c r="M41" s="70">
        <f t="shared" si="5"/>
        <v>0</v>
      </c>
      <c r="N41" s="111" t="s">
        <v>188</v>
      </c>
      <c r="O41" s="37">
        <v>262855.24</v>
      </c>
      <c r="P41" s="112" t="s">
        <v>189</v>
      </c>
      <c r="Q41" s="40">
        <v>5700</v>
      </c>
    </row>
    <row r="42" spans="1:17" ht="135" x14ac:dyDescent="0.25">
      <c r="A42" s="956" t="s">
        <v>79</v>
      </c>
      <c r="B42" s="945" t="s">
        <v>38</v>
      </c>
      <c r="C42" s="945" t="s">
        <v>89</v>
      </c>
      <c r="D42" s="959" t="s">
        <v>90</v>
      </c>
      <c r="E42" s="960" t="s">
        <v>0</v>
      </c>
      <c r="F42" s="963">
        <v>65979785.219999999</v>
      </c>
      <c r="G42" s="963">
        <v>52331710.359999999</v>
      </c>
      <c r="H42" s="414" t="s">
        <v>39</v>
      </c>
      <c r="I42" s="132" t="s">
        <v>222</v>
      </c>
      <c r="J42" s="69">
        <v>7641510.8700000001</v>
      </c>
      <c r="K42" s="244">
        <v>3476353.75</v>
      </c>
      <c r="L42" s="32">
        <f t="shared" ref="L42:L50" si="6">J42-K42</f>
        <v>4165157.12</v>
      </c>
      <c r="M42" s="70">
        <f t="shared" ref="M42:M50" si="7">L42/J42</f>
        <v>0.5450698416660108</v>
      </c>
      <c r="N42" s="372" t="s">
        <v>547</v>
      </c>
      <c r="O42" s="37">
        <v>3476353.75</v>
      </c>
      <c r="P42" s="125" t="s">
        <v>223</v>
      </c>
      <c r="Q42" s="40">
        <v>0</v>
      </c>
    </row>
    <row r="43" spans="1:17" ht="135" x14ac:dyDescent="0.25">
      <c r="A43" s="957"/>
      <c r="B43" s="946"/>
      <c r="C43" s="946"/>
      <c r="D43" s="951"/>
      <c r="E43" s="961"/>
      <c r="F43" s="964"/>
      <c r="G43" s="964"/>
      <c r="H43" s="414" t="s">
        <v>39</v>
      </c>
      <c r="I43" s="132" t="s">
        <v>224</v>
      </c>
      <c r="J43" s="107">
        <v>274730.37</v>
      </c>
      <c r="K43" s="277">
        <v>274730.37</v>
      </c>
      <c r="L43" s="32">
        <f t="shared" si="6"/>
        <v>0</v>
      </c>
      <c r="M43" s="70">
        <f t="shared" si="7"/>
        <v>0</v>
      </c>
      <c r="N43" s="123" t="s">
        <v>225</v>
      </c>
      <c r="O43" s="37">
        <v>274730.37</v>
      </c>
      <c r="P43" s="125" t="s">
        <v>223</v>
      </c>
      <c r="Q43" s="40">
        <v>0</v>
      </c>
    </row>
    <row r="44" spans="1:17" ht="270" x14ac:dyDescent="0.25">
      <c r="A44" s="957"/>
      <c r="B44" s="946"/>
      <c r="C44" s="946"/>
      <c r="D44" s="951"/>
      <c r="E44" s="961"/>
      <c r="F44" s="964"/>
      <c r="G44" s="964"/>
      <c r="H44" s="9" t="s">
        <v>48</v>
      </c>
      <c r="I44" s="133" t="s">
        <v>226</v>
      </c>
      <c r="J44" s="55">
        <v>60000</v>
      </c>
      <c r="K44" s="31">
        <v>60000</v>
      </c>
      <c r="L44" s="32">
        <f t="shared" si="6"/>
        <v>0</v>
      </c>
      <c r="M44" s="70">
        <f t="shared" si="7"/>
        <v>0</v>
      </c>
      <c r="N44" s="123" t="s">
        <v>231</v>
      </c>
      <c r="O44" s="37">
        <v>60000</v>
      </c>
      <c r="P44" s="125" t="s">
        <v>223</v>
      </c>
      <c r="Q44" s="40">
        <v>0</v>
      </c>
    </row>
    <row r="45" spans="1:17" ht="315" x14ac:dyDescent="0.25">
      <c r="A45" s="957"/>
      <c r="B45" s="946"/>
      <c r="C45" s="946"/>
      <c r="D45" s="951"/>
      <c r="E45" s="961"/>
      <c r="F45" s="964"/>
      <c r="G45" s="964"/>
      <c r="H45" s="9" t="s">
        <v>48</v>
      </c>
      <c r="I45" s="133" t="s">
        <v>228</v>
      </c>
      <c r="J45" s="55">
        <v>100000</v>
      </c>
      <c r="K45" s="31">
        <v>100000</v>
      </c>
      <c r="L45" s="32">
        <f t="shared" si="6"/>
        <v>0</v>
      </c>
      <c r="M45" s="70">
        <f t="shared" si="7"/>
        <v>0</v>
      </c>
      <c r="N45" s="123" t="s">
        <v>230</v>
      </c>
      <c r="O45" s="37">
        <v>100000</v>
      </c>
      <c r="P45" s="125" t="s">
        <v>223</v>
      </c>
      <c r="Q45" s="40">
        <v>0</v>
      </c>
    </row>
    <row r="46" spans="1:17" ht="300" x14ac:dyDescent="0.25">
      <c r="A46" s="958"/>
      <c r="B46" s="947"/>
      <c r="C46" s="947"/>
      <c r="D46" s="952"/>
      <c r="E46" s="962"/>
      <c r="F46" s="965"/>
      <c r="G46" s="965"/>
      <c r="H46" s="9" t="s">
        <v>48</v>
      </c>
      <c r="I46" s="123" t="s">
        <v>227</v>
      </c>
      <c r="J46" s="55">
        <v>10000</v>
      </c>
      <c r="K46" s="31">
        <v>10000</v>
      </c>
      <c r="L46" s="32">
        <f t="shared" si="6"/>
        <v>0</v>
      </c>
      <c r="M46" s="70">
        <f t="shared" si="7"/>
        <v>0</v>
      </c>
      <c r="N46" s="123" t="s">
        <v>229</v>
      </c>
      <c r="O46" s="37">
        <v>10000</v>
      </c>
      <c r="P46" s="456" t="s">
        <v>83</v>
      </c>
      <c r="Q46" s="40">
        <v>0</v>
      </c>
    </row>
    <row r="47" spans="1:17" ht="135" x14ac:dyDescent="0.25">
      <c r="A47" s="44" t="s">
        <v>80</v>
      </c>
      <c r="B47" s="42" t="s">
        <v>40</v>
      </c>
      <c r="C47" s="42" t="s">
        <v>91</v>
      </c>
      <c r="D47" s="110" t="s">
        <v>193</v>
      </c>
      <c r="E47" s="14" t="s">
        <v>92</v>
      </c>
      <c r="F47" s="56">
        <v>9428467.6500000004</v>
      </c>
      <c r="G47" s="56">
        <v>8056621.4299999997</v>
      </c>
      <c r="H47" s="9" t="s">
        <v>46</v>
      </c>
      <c r="I47" s="111" t="s">
        <v>191</v>
      </c>
      <c r="J47" s="55">
        <v>1366728</v>
      </c>
      <c r="K47" s="31">
        <v>1366728</v>
      </c>
      <c r="L47" s="32">
        <f t="shared" si="6"/>
        <v>0</v>
      </c>
      <c r="M47" s="70">
        <f t="shared" si="7"/>
        <v>0</v>
      </c>
      <c r="N47" s="111" t="s">
        <v>192</v>
      </c>
      <c r="O47" s="37">
        <v>1366728</v>
      </c>
      <c r="P47" s="456" t="s">
        <v>190</v>
      </c>
      <c r="Q47" s="40">
        <v>0</v>
      </c>
    </row>
    <row r="48" spans="1:17" ht="135" x14ac:dyDescent="0.25">
      <c r="A48" s="44" t="s">
        <v>35</v>
      </c>
      <c r="B48" s="42" t="s">
        <v>44</v>
      </c>
      <c r="C48" s="111" t="s">
        <v>194</v>
      </c>
      <c r="D48" s="110" t="s">
        <v>139</v>
      </c>
      <c r="E48" s="15" t="s">
        <v>93</v>
      </c>
      <c r="F48" s="56">
        <v>6979266.3099999996</v>
      </c>
      <c r="G48" s="56">
        <v>5611501.2599999998</v>
      </c>
      <c r="H48" s="9" t="s">
        <v>46</v>
      </c>
      <c r="I48" s="111" t="s">
        <v>195</v>
      </c>
      <c r="J48" s="57">
        <v>523711.9</v>
      </c>
      <c r="K48" s="58">
        <v>523711.9</v>
      </c>
      <c r="L48" s="32">
        <f t="shared" si="6"/>
        <v>0</v>
      </c>
      <c r="M48" s="70">
        <f t="shared" si="7"/>
        <v>0</v>
      </c>
      <c r="N48" s="113" t="s">
        <v>196</v>
      </c>
      <c r="O48" s="37">
        <v>523711.9</v>
      </c>
      <c r="P48" s="117" t="s">
        <v>197</v>
      </c>
      <c r="Q48" s="40">
        <v>5000</v>
      </c>
    </row>
    <row r="49" spans="1:17" ht="165" x14ac:dyDescent="0.25">
      <c r="A49" s="44" t="s">
        <v>36</v>
      </c>
      <c r="B49" s="12" t="s">
        <v>45</v>
      </c>
      <c r="C49" s="118" t="s">
        <v>199</v>
      </c>
      <c r="D49" s="110" t="s">
        <v>198</v>
      </c>
      <c r="E49" s="121" t="s">
        <v>205</v>
      </c>
      <c r="F49" s="56">
        <v>5258134</v>
      </c>
      <c r="G49" s="56">
        <v>2861980.97</v>
      </c>
      <c r="H49" s="119" t="s">
        <v>201</v>
      </c>
      <c r="I49" s="59" t="s">
        <v>202</v>
      </c>
      <c r="J49" s="57">
        <v>27029.82</v>
      </c>
      <c r="K49" s="58">
        <v>27029.82</v>
      </c>
      <c r="L49" s="32">
        <f t="shared" si="6"/>
        <v>0</v>
      </c>
      <c r="M49" s="70">
        <f t="shared" si="7"/>
        <v>0</v>
      </c>
      <c r="N49" s="113" t="s">
        <v>209</v>
      </c>
      <c r="O49" s="37">
        <v>27029.82</v>
      </c>
      <c r="P49" s="112" t="s">
        <v>210</v>
      </c>
      <c r="Q49" s="40">
        <v>0</v>
      </c>
    </row>
    <row r="50" spans="1:17" ht="120" x14ac:dyDescent="0.25">
      <c r="A50" s="44" t="s">
        <v>203</v>
      </c>
      <c r="B50" s="119" t="s">
        <v>78</v>
      </c>
      <c r="C50" s="116" t="s">
        <v>204</v>
      </c>
      <c r="D50" s="120" t="s">
        <v>206</v>
      </c>
      <c r="E50" s="126" t="s">
        <v>205</v>
      </c>
      <c r="F50" s="122">
        <v>12484471.109999999</v>
      </c>
      <c r="G50" s="56">
        <v>7091839.4400000004</v>
      </c>
      <c r="H50" s="119" t="s">
        <v>201</v>
      </c>
      <c r="I50" s="59" t="s">
        <v>207</v>
      </c>
      <c r="J50" s="57">
        <v>70013.509999999995</v>
      </c>
      <c r="K50" s="108">
        <v>70013.509999999995</v>
      </c>
      <c r="L50" s="32">
        <f t="shared" si="6"/>
        <v>0</v>
      </c>
      <c r="M50" s="70">
        <f t="shared" si="7"/>
        <v>0</v>
      </c>
      <c r="N50" s="113" t="s">
        <v>211</v>
      </c>
      <c r="O50" s="37">
        <v>70013.509999999995</v>
      </c>
      <c r="P50" s="112" t="s">
        <v>212</v>
      </c>
      <c r="Q50" s="40">
        <v>7014</v>
      </c>
    </row>
    <row r="51" spans="1:17" ht="150" x14ac:dyDescent="0.25">
      <c r="A51" s="44" t="s">
        <v>37</v>
      </c>
      <c r="B51" s="111" t="s">
        <v>208</v>
      </c>
      <c r="C51" s="83" t="s">
        <v>138</v>
      </c>
      <c r="D51" s="51" t="s">
        <v>214</v>
      </c>
      <c r="E51" s="118" t="s">
        <v>215</v>
      </c>
      <c r="F51" s="109">
        <v>4066905.91</v>
      </c>
      <c r="G51" s="109">
        <v>4066905.91</v>
      </c>
      <c r="H51" s="111" t="s">
        <v>213</v>
      </c>
      <c r="I51" s="278" t="s">
        <v>380</v>
      </c>
      <c r="J51" s="737">
        <v>1414.57</v>
      </c>
      <c r="K51" s="737">
        <v>1414.57</v>
      </c>
      <c r="L51" s="48" t="s">
        <v>553</v>
      </c>
      <c r="M51" s="68" t="s">
        <v>553</v>
      </c>
      <c r="N51" s="124" t="s">
        <v>217</v>
      </c>
      <c r="O51" s="287" t="s">
        <v>383</v>
      </c>
      <c r="P51" s="389" t="s">
        <v>553</v>
      </c>
      <c r="Q51" s="389" t="s">
        <v>553</v>
      </c>
    </row>
    <row r="52" spans="1:17" ht="120" x14ac:dyDescent="0.25">
      <c r="A52" s="61" t="s">
        <v>94</v>
      </c>
      <c r="B52" s="119" t="s">
        <v>78</v>
      </c>
      <c r="C52" s="60" t="s">
        <v>96</v>
      </c>
      <c r="D52" s="113" t="s">
        <v>200</v>
      </c>
      <c r="E52" s="127" t="s">
        <v>218</v>
      </c>
      <c r="F52" s="17">
        <v>1459047.67</v>
      </c>
      <c r="G52" s="17">
        <v>1124432.81</v>
      </c>
      <c r="H52" s="430" t="s">
        <v>213</v>
      </c>
      <c r="I52" s="283" t="s">
        <v>382</v>
      </c>
      <c r="J52" s="389" t="s">
        <v>553</v>
      </c>
      <c r="K52" s="389" t="s">
        <v>553</v>
      </c>
      <c r="L52" s="48" t="s">
        <v>553</v>
      </c>
      <c r="M52" s="68" t="s">
        <v>553</v>
      </c>
      <c r="N52" s="134" t="s">
        <v>216</v>
      </c>
      <c r="O52" s="287" t="s">
        <v>383</v>
      </c>
      <c r="P52" s="389" t="s">
        <v>553</v>
      </c>
      <c r="Q52" s="389" t="s">
        <v>553</v>
      </c>
    </row>
    <row r="53" spans="1:17" ht="120.75" thickBot="1" x14ac:dyDescent="0.3">
      <c r="A53" s="62" t="s">
        <v>95</v>
      </c>
      <c r="B53" s="16" t="s">
        <v>97</v>
      </c>
      <c r="C53" s="128" t="s">
        <v>98</v>
      </c>
      <c r="D53" s="129" t="s">
        <v>221</v>
      </c>
      <c r="E53" s="129" t="s">
        <v>220</v>
      </c>
      <c r="F53" s="18">
        <v>1384898.19</v>
      </c>
      <c r="G53" s="18">
        <v>1232880.03</v>
      </c>
      <c r="H53" s="416" t="s">
        <v>601</v>
      </c>
      <c r="I53" s="428" t="s">
        <v>627</v>
      </c>
      <c r="J53" s="443" t="s">
        <v>553</v>
      </c>
      <c r="K53" s="443" t="s">
        <v>553</v>
      </c>
      <c r="L53" s="444" t="s">
        <v>553</v>
      </c>
      <c r="M53" s="443" t="s">
        <v>553</v>
      </c>
      <c r="N53" s="135" t="s">
        <v>219</v>
      </c>
      <c r="O53" s="371" t="s">
        <v>383</v>
      </c>
      <c r="P53" s="443" t="s">
        <v>553</v>
      </c>
      <c r="Q53" s="443" t="s">
        <v>553</v>
      </c>
    </row>
    <row r="54" spans="1:17" ht="32.25" customHeight="1" thickBot="1" x14ac:dyDescent="0.3">
      <c r="A54" s="63" t="s">
        <v>1</v>
      </c>
      <c r="B54" s="64"/>
      <c r="C54" s="64"/>
      <c r="D54" s="64"/>
      <c r="E54" s="64"/>
      <c r="F54" s="280">
        <f>SUM(F6:F53)</f>
        <v>2175360772.52</v>
      </c>
      <c r="G54" s="441">
        <f>SUM(G6:G53)</f>
        <v>1645446299.23</v>
      </c>
      <c r="H54" s="280"/>
      <c r="I54" s="65"/>
      <c r="J54" s="280">
        <f>SUM(J6:J53)</f>
        <v>71321160.010000005</v>
      </c>
      <c r="K54" s="280">
        <f>SUM(K6:K53)</f>
        <v>32504964.609999999</v>
      </c>
      <c r="L54" s="442">
        <f>SUM(L6:L53)</f>
        <v>40281599.890000001</v>
      </c>
      <c r="M54" s="131">
        <f>L54/J54</f>
        <v>0.56479170956210023</v>
      </c>
      <c r="N54" s="63"/>
      <c r="O54" s="280">
        <f>SUM(O6:O53)</f>
        <v>29890411.620000001</v>
      </c>
      <c r="P54" s="66"/>
      <c r="Q54" s="67">
        <f>SUM(Q11:Q51)</f>
        <v>482465.52</v>
      </c>
    </row>
    <row r="57" spans="1:17" x14ac:dyDescent="0.25">
      <c r="C57" s="764" t="s">
        <v>872</v>
      </c>
      <c r="G57" s="130"/>
    </row>
    <row r="58" spans="1:17" ht="55.15" customHeight="1" x14ac:dyDescent="0.25">
      <c r="C58" s="994" t="s">
        <v>873</v>
      </c>
      <c r="D58" s="995"/>
      <c r="E58" s="995"/>
      <c r="F58" s="995"/>
      <c r="G58" s="995"/>
      <c r="H58" s="995"/>
      <c r="I58" s="995"/>
      <c r="J58" s="995"/>
      <c r="K58" s="995"/>
      <c r="L58" s="995"/>
      <c r="M58" s="995"/>
      <c r="O58" s="282"/>
    </row>
    <row r="59" spans="1:17" x14ac:dyDescent="0.25">
      <c r="O59" s="282"/>
    </row>
  </sheetData>
  <autoFilter ref="A5:Q54"/>
  <mergeCells count="103">
    <mergeCell ref="A17:A18"/>
    <mergeCell ref="B17:B18"/>
    <mergeCell ref="C17:C18"/>
    <mergeCell ref="D17:D18"/>
    <mergeCell ref="A29:A31"/>
    <mergeCell ref="B29:B31"/>
    <mergeCell ref="D29:D31"/>
    <mergeCell ref="E29:E31"/>
    <mergeCell ref="A21:A23"/>
    <mergeCell ref="B21:B23"/>
    <mergeCell ref="C29:C31"/>
    <mergeCell ref="A25:A28"/>
    <mergeCell ref="C21:C23"/>
    <mergeCell ref="C25:C28"/>
    <mergeCell ref="D25:D28"/>
    <mergeCell ref="F15:F16"/>
    <mergeCell ref="F21:F23"/>
    <mergeCell ref="F17:F18"/>
    <mergeCell ref="G17:G18"/>
    <mergeCell ref="E17:E18"/>
    <mergeCell ref="D21:D23"/>
    <mergeCell ref="E21:E23"/>
    <mergeCell ref="C58:M58"/>
    <mergeCell ref="H11:H13"/>
    <mergeCell ref="L11:L13"/>
    <mergeCell ref="M11:M13"/>
    <mergeCell ref="J11:J13"/>
    <mergeCell ref="E25:E28"/>
    <mergeCell ref="F11:F14"/>
    <mergeCell ref="E11:E14"/>
    <mergeCell ref="E15:E16"/>
    <mergeCell ref="H36:H37"/>
    <mergeCell ref="K36:K37"/>
    <mergeCell ref="N29:N31"/>
    <mergeCell ref="F32:F33"/>
    <mergeCell ref="G36:G38"/>
    <mergeCell ref="A6:A7"/>
    <mergeCell ref="A15:A16"/>
    <mergeCell ref="B15:B16"/>
    <mergeCell ref="C15:C16"/>
    <mergeCell ref="D15:D16"/>
    <mergeCell ref="A11:A14"/>
    <mergeCell ref="B11:B14"/>
    <mergeCell ref="C11:C14"/>
    <mergeCell ref="D11:D14"/>
    <mergeCell ref="D6:D7"/>
    <mergeCell ref="C6:C7"/>
    <mergeCell ref="B6:B7"/>
    <mergeCell ref="B25:B28"/>
    <mergeCell ref="F6:F7"/>
    <mergeCell ref="E6:E7"/>
    <mergeCell ref="G6:G7"/>
    <mergeCell ref="G11:G14"/>
    <mergeCell ref="G15:G16"/>
    <mergeCell ref="G21:G23"/>
    <mergeCell ref="O29:O31"/>
    <mergeCell ref="Q29:Q31"/>
    <mergeCell ref="P29:P31"/>
    <mergeCell ref="A42:A46"/>
    <mergeCell ref="B42:B46"/>
    <mergeCell ref="C42:C46"/>
    <mergeCell ref="D42:D46"/>
    <mergeCell ref="E42:E46"/>
    <mergeCell ref="A39:A40"/>
    <mergeCell ref="G42:G46"/>
    <mergeCell ref="F42:F46"/>
    <mergeCell ref="A36:A38"/>
    <mergeCell ref="A32:A33"/>
    <mergeCell ref="D34:D35"/>
    <mergeCell ref="E34:E35"/>
    <mergeCell ref="E32:E33"/>
    <mergeCell ref="C32:C33"/>
    <mergeCell ref="D32:D33"/>
    <mergeCell ref="B32:B33"/>
    <mergeCell ref="A34:A35"/>
    <mergeCell ref="B34:B35"/>
    <mergeCell ref="C34:C35"/>
    <mergeCell ref="G29:G31"/>
    <mergeCell ref="F29:F31"/>
    <mergeCell ref="N11:N12"/>
    <mergeCell ref="I11:I12"/>
    <mergeCell ref="D39:D40"/>
    <mergeCell ref="E39:E40"/>
    <mergeCell ref="F39:F40"/>
    <mergeCell ref="G39:G40"/>
    <mergeCell ref="F34:F35"/>
    <mergeCell ref="G34:G35"/>
    <mergeCell ref="B39:B40"/>
    <mergeCell ref="C39:C40"/>
    <mergeCell ref="B36:B38"/>
    <mergeCell ref="E36:E38"/>
    <mergeCell ref="C36:C38"/>
    <mergeCell ref="D36:D38"/>
    <mergeCell ref="G25:G28"/>
    <mergeCell ref="I29:I31"/>
    <mergeCell ref="I36:I37"/>
    <mergeCell ref="G32:G33"/>
    <mergeCell ref="F25:F28"/>
    <mergeCell ref="N36:N37"/>
    <mergeCell ref="J36:J37"/>
    <mergeCell ref="L36:L37"/>
    <mergeCell ref="M36:M37"/>
    <mergeCell ref="F36:F38"/>
  </mergeCells>
  <printOptions horizontalCentered="1"/>
  <pageMargins left="0.51181102362204722" right="0.31496062992125984" top="0.74803149606299213" bottom="0.74803149606299213" header="0.31496062992125984" footer="0.31496062992125984"/>
  <pageSetup paperSize="8" scale="59" fitToHeight="0" orientation="landscape" r:id="rId1"/>
  <headerFooter>
    <oddFooter>&amp;CStránka &amp;P z &amp;N&amp;RZpracoval odbor finanční, stav k 1. 10.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6"/>
  <sheetViews>
    <sheetView topLeftCell="A19" zoomScale="55" zoomScaleNormal="55" zoomScaleSheetLayoutView="42" zoomScalePageLayoutView="70" workbookViewId="0">
      <selection activeCell="I20" sqref="I20:I22"/>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 min="22" max="22" width="18.140625" customWidth="1"/>
  </cols>
  <sheetData>
    <row r="1" spans="1:20" ht="34.15" customHeight="1" x14ac:dyDescent="0.35">
      <c r="A1" s="741" t="s">
        <v>846</v>
      </c>
    </row>
    <row r="2" spans="1:20" ht="33" customHeight="1" x14ac:dyDescent="0.35">
      <c r="A2" s="741" t="s">
        <v>865</v>
      </c>
      <c r="C2" s="239"/>
      <c r="D2" s="239"/>
      <c r="E2" s="239"/>
      <c r="F2" s="239"/>
      <c r="G2" s="239"/>
      <c r="H2" s="239"/>
      <c r="I2" s="239"/>
      <c r="J2" s="239"/>
      <c r="K2" s="239"/>
      <c r="L2" s="239"/>
      <c r="M2" s="239"/>
      <c r="N2" s="239"/>
      <c r="O2" s="239"/>
      <c r="P2" s="239"/>
      <c r="Q2" s="239"/>
      <c r="R2" s="145"/>
    </row>
    <row r="3" spans="1:20" ht="10.15" customHeight="1" x14ac:dyDescent="0.35">
      <c r="A3" s="741"/>
      <c r="C3" s="239"/>
      <c r="D3" s="239"/>
      <c r="E3" s="239"/>
      <c r="F3" s="239"/>
      <c r="G3" s="239"/>
      <c r="H3" s="239"/>
      <c r="I3" s="239"/>
      <c r="J3" s="239"/>
      <c r="K3" s="239"/>
      <c r="L3" s="239"/>
      <c r="M3" s="239"/>
      <c r="N3" s="239"/>
      <c r="O3" s="239"/>
      <c r="P3" s="239"/>
      <c r="Q3" s="239"/>
      <c r="R3" s="145"/>
    </row>
    <row r="4" spans="1:20" ht="38.25" customHeight="1" x14ac:dyDescent="0.25">
      <c r="A4" s="1021" t="s">
        <v>237</v>
      </c>
      <c r="B4" s="1015" t="s">
        <v>238</v>
      </c>
      <c r="C4" s="1015" t="s">
        <v>101</v>
      </c>
      <c r="D4" s="1016" t="s">
        <v>239</v>
      </c>
      <c r="E4" s="1015" t="s">
        <v>240</v>
      </c>
      <c r="F4" s="1023" t="s">
        <v>689</v>
      </c>
      <c r="G4" s="1015" t="s">
        <v>23</v>
      </c>
      <c r="H4" s="1016" t="s">
        <v>242</v>
      </c>
      <c r="I4" s="1015" t="s">
        <v>243</v>
      </c>
      <c r="J4" s="1015" t="s">
        <v>29</v>
      </c>
      <c r="K4" s="1017" t="s">
        <v>50</v>
      </c>
      <c r="L4" s="1019" t="s">
        <v>244</v>
      </c>
      <c r="M4" s="1040" t="s">
        <v>245</v>
      </c>
      <c r="N4" s="1006"/>
      <c r="O4" s="1007"/>
      <c r="P4" s="1020" t="s">
        <v>246</v>
      </c>
      <c r="Q4" s="1042" t="s">
        <v>690</v>
      </c>
      <c r="R4" s="1004" t="s">
        <v>247</v>
      </c>
      <c r="S4" s="1006" t="s">
        <v>691</v>
      </c>
      <c r="T4" s="1007"/>
    </row>
    <row r="5" spans="1:20" ht="90" x14ac:dyDescent="0.25">
      <c r="A5" s="1022"/>
      <c r="B5" s="1016"/>
      <c r="C5" s="1016"/>
      <c r="D5" s="835"/>
      <c r="E5" s="1016"/>
      <c r="F5" s="1024"/>
      <c r="G5" s="1016"/>
      <c r="H5" s="835"/>
      <c r="I5" s="1016"/>
      <c r="J5" s="1016"/>
      <c r="K5" s="1018"/>
      <c r="L5" s="1020"/>
      <c r="M5" s="480" t="s">
        <v>248</v>
      </c>
      <c r="N5" s="481" t="s">
        <v>692</v>
      </c>
      <c r="O5" s="482" t="s">
        <v>693</v>
      </c>
      <c r="P5" s="1041"/>
      <c r="Q5" s="1043"/>
      <c r="R5" s="1005"/>
      <c r="S5" s="481" t="s">
        <v>694</v>
      </c>
      <c r="T5" s="482" t="s">
        <v>695</v>
      </c>
    </row>
    <row r="6" spans="1:20" ht="26.25" customHeight="1" thickBot="1" x14ac:dyDescent="0.3">
      <c r="A6" s="483" t="s">
        <v>250</v>
      </c>
      <c r="B6" s="483" t="s">
        <v>251</v>
      </c>
      <c r="C6" s="483" t="s">
        <v>252</v>
      </c>
      <c r="D6" s="483" t="s">
        <v>253</v>
      </c>
      <c r="E6" s="483" t="s">
        <v>254</v>
      </c>
      <c r="F6" s="484" t="s">
        <v>255</v>
      </c>
      <c r="G6" s="483" t="s">
        <v>256</v>
      </c>
      <c r="H6" s="483" t="s">
        <v>257</v>
      </c>
      <c r="I6" s="483" t="s">
        <v>258</v>
      </c>
      <c r="J6" s="483" t="s">
        <v>259</v>
      </c>
      <c r="K6" s="485" t="s">
        <v>260</v>
      </c>
      <c r="L6" s="486" t="s">
        <v>261</v>
      </c>
      <c r="M6" s="486" t="s">
        <v>262</v>
      </c>
      <c r="N6" s="487" t="s">
        <v>263</v>
      </c>
      <c r="O6" s="485" t="s">
        <v>264</v>
      </c>
      <c r="P6" s="486" t="s">
        <v>265</v>
      </c>
      <c r="Q6" s="486" t="s">
        <v>696</v>
      </c>
      <c r="R6" s="488" t="s">
        <v>697</v>
      </c>
      <c r="S6" s="487" t="s">
        <v>698</v>
      </c>
      <c r="T6" s="489" t="s">
        <v>699</v>
      </c>
    </row>
    <row r="7" spans="1:20" ht="128.25" customHeight="1" x14ac:dyDescent="0.25">
      <c r="A7" s="1008">
        <v>2</v>
      </c>
      <c r="B7" s="1011" t="s">
        <v>385</v>
      </c>
      <c r="C7" s="1011" t="s">
        <v>391</v>
      </c>
      <c r="D7" s="1011" t="s">
        <v>266</v>
      </c>
      <c r="E7" s="1013" t="s">
        <v>548</v>
      </c>
      <c r="F7" s="1011" t="s">
        <v>558</v>
      </c>
      <c r="G7" s="1027">
        <v>98003445.049999997</v>
      </c>
      <c r="H7" s="1030" t="s">
        <v>700</v>
      </c>
      <c r="I7" s="1011" t="s">
        <v>268</v>
      </c>
      <c r="J7" s="490" t="s">
        <v>269</v>
      </c>
      <c r="K7" s="1033" t="s">
        <v>701</v>
      </c>
      <c r="L7" s="491">
        <v>5731781</v>
      </c>
      <c r="M7" s="491">
        <f t="shared" ref="M7:M29" si="0">N7+O7</f>
        <v>1464072</v>
      </c>
      <c r="N7" s="492">
        <v>1464072</v>
      </c>
      <c r="O7" s="493">
        <v>0</v>
      </c>
      <c r="P7" s="494">
        <f t="shared" ref="P7:P27" si="1">M7/L7</f>
        <v>0.25543055465657183</v>
      </c>
      <c r="Q7" s="1036">
        <f>(M7+M8+M9+M10+M11)/G7</f>
        <v>1.5624328300079489E-2</v>
      </c>
      <c r="R7" s="307" t="s">
        <v>702</v>
      </c>
      <c r="S7" s="495">
        <f t="shared" ref="S7:S22" si="2">T7/L7</f>
        <v>0.74456944534342817</v>
      </c>
      <c r="T7" s="496">
        <f t="shared" ref="T7:T22" si="3">L7-M7</f>
        <v>4267709</v>
      </c>
    </row>
    <row r="8" spans="1:20" ht="45" x14ac:dyDescent="0.25">
      <c r="A8" s="1009"/>
      <c r="B8" s="1012"/>
      <c r="C8" s="1012"/>
      <c r="D8" s="849"/>
      <c r="E8" s="1014"/>
      <c r="F8" s="1025"/>
      <c r="G8" s="1028"/>
      <c r="H8" s="1031"/>
      <c r="I8" s="1012"/>
      <c r="J8" s="490" t="s">
        <v>392</v>
      </c>
      <c r="K8" s="1034"/>
      <c r="L8" s="491">
        <v>1464072</v>
      </c>
      <c r="M8" s="491">
        <f t="shared" si="0"/>
        <v>0</v>
      </c>
      <c r="N8" s="492">
        <v>0</v>
      </c>
      <c r="O8" s="493">
        <v>0</v>
      </c>
      <c r="P8" s="494">
        <f t="shared" si="1"/>
        <v>0</v>
      </c>
      <c r="Q8" s="1037"/>
      <c r="R8" s="307" t="s">
        <v>703</v>
      </c>
      <c r="S8" s="495">
        <f t="shared" si="2"/>
        <v>1</v>
      </c>
      <c r="T8" s="496">
        <f>L8-M8</f>
        <v>1464072</v>
      </c>
    </row>
    <row r="9" spans="1:20" ht="84" customHeight="1" x14ac:dyDescent="0.25">
      <c r="A9" s="1009"/>
      <c r="B9" s="1012"/>
      <c r="C9" s="1012"/>
      <c r="D9" s="849"/>
      <c r="E9" s="1014"/>
      <c r="F9" s="1025"/>
      <c r="G9" s="1028"/>
      <c r="H9" s="1031"/>
      <c r="I9" s="1012"/>
      <c r="J9" s="490" t="s">
        <v>704</v>
      </c>
      <c r="K9" s="1035"/>
      <c r="L9" s="491">
        <v>26492</v>
      </c>
      <c r="M9" s="491">
        <f t="shared" si="0"/>
        <v>26492</v>
      </c>
      <c r="N9" s="492">
        <v>26492</v>
      </c>
      <c r="O9" s="493">
        <v>0</v>
      </c>
      <c r="P9" s="494">
        <f t="shared" si="1"/>
        <v>1</v>
      </c>
      <c r="Q9" s="1037"/>
      <c r="R9" s="307" t="s">
        <v>705</v>
      </c>
      <c r="S9" s="495">
        <f t="shared" si="2"/>
        <v>0</v>
      </c>
      <c r="T9" s="496">
        <f t="shared" si="3"/>
        <v>0</v>
      </c>
    </row>
    <row r="10" spans="1:20" ht="213.75" customHeight="1" x14ac:dyDescent="0.25">
      <c r="A10" s="1009"/>
      <c r="B10" s="1012"/>
      <c r="C10" s="1012"/>
      <c r="D10" s="849"/>
      <c r="E10" s="1014"/>
      <c r="F10" s="1025"/>
      <c r="G10" s="1028"/>
      <c r="H10" s="1031"/>
      <c r="I10" s="1012"/>
      <c r="J10" s="490" t="s">
        <v>269</v>
      </c>
      <c r="K10" s="1033" t="s">
        <v>706</v>
      </c>
      <c r="L10" s="491">
        <v>81346508</v>
      </c>
      <c r="M10" s="491">
        <f t="shared" si="0"/>
        <v>40674</v>
      </c>
      <c r="N10" s="492">
        <v>40674</v>
      </c>
      <c r="O10" s="493">
        <v>0</v>
      </c>
      <c r="P10" s="494">
        <f t="shared" si="1"/>
        <v>5.0000917064565325E-4</v>
      </c>
      <c r="Q10" s="1037"/>
      <c r="R10" s="103" t="s">
        <v>707</v>
      </c>
      <c r="S10" s="495">
        <f t="shared" si="2"/>
        <v>0.99949999082935437</v>
      </c>
      <c r="T10" s="496">
        <f t="shared" si="3"/>
        <v>81305834</v>
      </c>
    </row>
    <row r="11" spans="1:20" ht="141.75" customHeight="1" x14ac:dyDescent="0.25">
      <c r="A11" s="1010"/>
      <c r="B11" s="848"/>
      <c r="C11" s="848"/>
      <c r="D11" s="848"/>
      <c r="E11" s="848"/>
      <c r="F11" s="1026"/>
      <c r="G11" s="1029"/>
      <c r="H11" s="1032"/>
      <c r="I11" s="848"/>
      <c r="J11" s="490" t="s">
        <v>393</v>
      </c>
      <c r="K11" s="1039"/>
      <c r="L11" s="491">
        <v>40674</v>
      </c>
      <c r="M11" s="491">
        <v>0</v>
      </c>
      <c r="N11" s="492">
        <v>0</v>
      </c>
      <c r="O11" s="493">
        <v>0</v>
      </c>
      <c r="P11" s="494">
        <f t="shared" si="1"/>
        <v>0</v>
      </c>
      <c r="Q11" s="1038"/>
      <c r="R11" s="103" t="s">
        <v>708</v>
      </c>
      <c r="S11" s="495"/>
      <c r="T11" s="496"/>
    </row>
    <row r="12" spans="1:20" s="503" customFormat="1" ht="150" x14ac:dyDescent="0.25">
      <c r="A12" s="497">
        <v>6</v>
      </c>
      <c r="B12" s="461" t="s">
        <v>385</v>
      </c>
      <c r="C12" s="461" t="s">
        <v>422</v>
      </c>
      <c r="D12" s="420" t="s">
        <v>266</v>
      </c>
      <c r="E12" s="461" t="s">
        <v>550</v>
      </c>
      <c r="F12" s="461" t="s">
        <v>560</v>
      </c>
      <c r="G12" s="460">
        <v>67542348.040000007</v>
      </c>
      <c r="H12" s="497" t="s">
        <v>709</v>
      </c>
      <c r="I12" s="466" t="s">
        <v>710</v>
      </c>
      <c r="J12" s="490" t="s">
        <v>269</v>
      </c>
      <c r="K12" s="498" t="s">
        <v>711</v>
      </c>
      <c r="L12" s="491">
        <v>5787124.75</v>
      </c>
      <c r="M12" s="491">
        <f t="shared" ref="M12:M14" si="4">N12+O12</f>
        <v>5759375</v>
      </c>
      <c r="N12" s="499">
        <v>5759375</v>
      </c>
      <c r="O12" s="493">
        <v>0</v>
      </c>
      <c r="P12" s="494">
        <f t="shared" si="1"/>
        <v>0.99520491587813098</v>
      </c>
      <c r="Q12" s="500">
        <f>M12/G12</f>
        <v>8.5270577158335928E-2</v>
      </c>
      <c r="R12" s="501" t="s">
        <v>712</v>
      </c>
      <c r="S12" s="502"/>
      <c r="T12" s="502"/>
    </row>
    <row r="13" spans="1:20" s="503" customFormat="1" ht="120" x14ac:dyDescent="0.25">
      <c r="A13" s="497">
        <v>7</v>
      </c>
      <c r="B13" s="461" t="s">
        <v>385</v>
      </c>
      <c r="C13" s="461" t="s">
        <v>426</v>
      </c>
      <c r="D13" s="420" t="s">
        <v>266</v>
      </c>
      <c r="E13" s="461" t="s">
        <v>551</v>
      </c>
      <c r="F13" s="461" t="s">
        <v>560</v>
      </c>
      <c r="G13" s="460">
        <v>109809294.19</v>
      </c>
      <c r="H13" s="497" t="s">
        <v>709</v>
      </c>
      <c r="I13" s="466" t="s">
        <v>710</v>
      </c>
      <c r="J13" s="490" t="s">
        <v>269</v>
      </c>
      <c r="K13" s="498" t="s">
        <v>711</v>
      </c>
      <c r="L13" s="491">
        <v>4715937.32</v>
      </c>
      <c r="M13" s="491">
        <f t="shared" si="4"/>
        <v>4711313</v>
      </c>
      <c r="N13" s="499">
        <v>4711313</v>
      </c>
      <c r="O13" s="493">
        <v>0</v>
      </c>
      <c r="P13" s="494">
        <f t="shared" si="1"/>
        <v>0.9990194271708428</v>
      </c>
      <c r="Q13" s="500">
        <f>M13/G13</f>
        <v>4.2904501251489195E-2</v>
      </c>
      <c r="R13" s="501" t="s">
        <v>713</v>
      </c>
      <c r="S13" s="502"/>
      <c r="T13" s="502"/>
    </row>
    <row r="14" spans="1:20" ht="169.15" customHeight="1" x14ac:dyDescent="0.25">
      <c r="A14" s="1044">
        <v>8</v>
      </c>
      <c r="B14" s="847" t="s">
        <v>385</v>
      </c>
      <c r="C14" s="847" t="s">
        <v>429</v>
      </c>
      <c r="D14" s="847" t="s">
        <v>714</v>
      </c>
      <c r="E14" s="847" t="s">
        <v>684</v>
      </c>
      <c r="F14" s="847" t="s">
        <v>715</v>
      </c>
      <c r="G14" s="853">
        <v>5213341.5599999996</v>
      </c>
      <c r="H14" s="1044" t="s">
        <v>716</v>
      </c>
      <c r="I14" s="1044" t="s">
        <v>754</v>
      </c>
      <c r="J14" s="490" t="s">
        <v>397</v>
      </c>
      <c r="K14" s="1045" t="s">
        <v>717</v>
      </c>
      <c r="L14" s="504">
        <v>3263660</v>
      </c>
      <c r="M14" s="504">
        <f t="shared" si="4"/>
        <v>979098</v>
      </c>
      <c r="N14" s="181">
        <v>979098</v>
      </c>
      <c r="O14" s="505">
        <v>0</v>
      </c>
      <c r="P14" s="506">
        <f t="shared" si="1"/>
        <v>0.3</v>
      </c>
      <c r="Q14" s="1047">
        <f>(M14+M15)/G14</f>
        <v>0.3756124507598923</v>
      </c>
      <c r="R14" s="1051" t="s">
        <v>718</v>
      </c>
      <c r="S14" s="495"/>
      <c r="T14" s="496"/>
    </row>
    <row r="15" spans="1:20" ht="278.45" customHeight="1" x14ac:dyDescent="0.25">
      <c r="A15" s="1010"/>
      <c r="B15" s="848"/>
      <c r="C15" s="848"/>
      <c r="D15" s="848"/>
      <c r="E15" s="848"/>
      <c r="F15" s="848"/>
      <c r="G15" s="854"/>
      <c r="H15" s="1010"/>
      <c r="I15" s="1010"/>
      <c r="J15" s="465" t="s">
        <v>719</v>
      </c>
      <c r="K15" s="1046"/>
      <c r="L15" s="507">
        <v>979098</v>
      </c>
      <c r="M15" s="508">
        <f t="shared" si="0"/>
        <v>979098</v>
      </c>
      <c r="N15" s="509">
        <v>979098</v>
      </c>
      <c r="O15" s="510">
        <v>0</v>
      </c>
      <c r="P15" s="511">
        <f>M15/L15</f>
        <v>1</v>
      </c>
      <c r="Q15" s="1048"/>
      <c r="R15" s="1052"/>
      <c r="S15" s="495"/>
      <c r="T15" s="496"/>
    </row>
    <row r="16" spans="1:20" ht="378" customHeight="1" x14ac:dyDescent="0.25">
      <c r="A16" s="1008">
        <v>9</v>
      </c>
      <c r="B16" s="1011" t="s">
        <v>385</v>
      </c>
      <c r="C16" s="1011" t="s">
        <v>433</v>
      </c>
      <c r="D16" s="1011" t="s">
        <v>714</v>
      </c>
      <c r="E16" s="1011" t="s">
        <v>685</v>
      </c>
      <c r="F16" s="1011" t="s">
        <v>557</v>
      </c>
      <c r="G16" s="1053">
        <v>7683717.46</v>
      </c>
      <c r="H16" s="1008" t="s">
        <v>716</v>
      </c>
      <c r="I16" s="1008" t="s">
        <v>720</v>
      </c>
      <c r="J16" s="512" t="s">
        <v>397</v>
      </c>
      <c r="K16" s="513" t="s">
        <v>721</v>
      </c>
      <c r="L16" s="514">
        <v>4033239.72</v>
      </c>
      <c r="M16" s="514">
        <v>201662</v>
      </c>
      <c r="N16" s="515">
        <v>201662</v>
      </c>
      <c r="O16" s="516">
        <v>0</v>
      </c>
      <c r="P16" s="517">
        <f t="shared" si="1"/>
        <v>5.0000003471154943E-2</v>
      </c>
      <c r="Q16" s="1055">
        <f>(M16+M17)/G16</f>
        <v>5.2490737992336327E-2</v>
      </c>
      <c r="R16" s="306" t="s">
        <v>722</v>
      </c>
      <c r="S16" s="495">
        <f t="shared" si="2"/>
        <v>0.94999999652884504</v>
      </c>
      <c r="T16" s="496">
        <f t="shared" si="3"/>
        <v>3831577.72</v>
      </c>
    </row>
    <row r="17" spans="1:22" ht="48.6" customHeight="1" x14ac:dyDescent="0.25">
      <c r="A17" s="1049"/>
      <c r="B17" s="1050"/>
      <c r="C17" s="1050"/>
      <c r="D17" s="1050"/>
      <c r="E17" s="1050"/>
      <c r="F17" s="1050"/>
      <c r="G17" s="1054"/>
      <c r="H17" s="1049"/>
      <c r="I17" s="1049"/>
      <c r="J17" s="490" t="s">
        <v>723</v>
      </c>
      <c r="K17" s="518" t="s">
        <v>724</v>
      </c>
      <c r="L17" s="491">
        <v>201662</v>
      </c>
      <c r="M17" s="491">
        <v>201662</v>
      </c>
      <c r="N17" s="492">
        <v>201662</v>
      </c>
      <c r="O17" s="493">
        <v>0</v>
      </c>
      <c r="P17" s="494">
        <v>0</v>
      </c>
      <c r="Q17" s="1056"/>
      <c r="R17" s="306" t="s">
        <v>725</v>
      </c>
      <c r="S17" s="495"/>
      <c r="T17" s="496"/>
    </row>
    <row r="18" spans="1:22" ht="360" x14ac:dyDescent="0.25">
      <c r="A18" s="1008">
        <v>10</v>
      </c>
      <c r="B18" s="1011" t="s">
        <v>385</v>
      </c>
      <c r="C18" s="1011" t="s">
        <v>437</v>
      </c>
      <c r="D18" s="1011" t="s">
        <v>726</v>
      </c>
      <c r="E18" s="1011" t="s">
        <v>686</v>
      </c>
      <c r="F18" s="1011" t="s">
        <v>556</v>
      </c>
      <c r="G18" s="1027">
        <v>13179425.42</v>
      </c>
      <c r="H18" s="1030" t="s">
        <v>709</v>
      </c>
      <c r="I18" s="1008" t="s">
        <v>727</v>
      </c>
      <c r="J18" s="519" t="s">
        <v>397</v>
      </c>
      <c r="K18" s="1059" t="s">
        <v>438</v>
      </c>
      <c r="L18" s="514">
        <v>101336.35</v>
      </c>
      <c r="M18" s="514">
        <f t="shared" si="0"/>
        <v>20269</v>
      </c>
      <c r="N18" s="515">
        <v>20269</v>
      </c>
      <c r="O18" s="516">
        <v>0</v>
      </c>
      <c r="P18" s="517">
        <f t="shared" si="1"/>
        <v>0.20001707186019627</v>
      </c>
      <c r="Q18" s="1055">
        <f>(M18+M19)/G18</f>
        <v>3.0758548804777864E-3</v>
      </c>
      <c r="R18" s="306" t="s">
        <v>728</v>
      </c>
      <c r="S18" s="495">
        <f t="shared" si="2"/>
        <v>0.79998292813980376</v>
      </c>
      <c r="T18" s="496">
        <f t="shared" si="3"/>
        <v>81067.350000000006</v>
      </c>
    </row>
    <row r="19" spans="1:22" ht="112.5" customHeight="1" x14ac:dyDescent="0.25">
      <c r="A19" s="1049"/>
      <c r="B19" s="1050"/>
      <c r="C19" s="1050"/>
      <c r="D19" s="1050"/>
      <c r="E19" s="1050"/>
      <c r="F19" s="1050"/>
      <c r="G19" s="1057"/>
      <c r="H19" s="1058"/>
      <c r="I19" s="1049"/>
      <c r="J19" s="519" t="s">
        <v>719</v>
      </c>
      <c r="K19" s="1060"/>
      <c r="L19" s="514">
        <v>20269</v>
      </c>
      <c r="M19" s="520">
        <v>20269</v>
      </c>
      <c r="N19" s="515">
        <v>20269</v>
      </c>
      <c r="O19" s="516">
        <v>0</v>
      </c>
      <c r="P19" s="517">
        <f t="shared" si="1"/>
        <v>1</v>
      </c>
      <c r="Q19" s="1061"/>
      <c r="R19" s="306" t="s">
        <v>729</v>
      </c>
      <c r="S19" s="495">
        <f t="shared" si="2"/>
        <v>0</v>
      </c>
      <c r="T19" s="496">
        <f t="shared" si="3"/>
        <v>0</v>
      </c>
    </row>
    <row r="20" spans="1:22" ht="379.15" customHeight="1" x14ac:dyDescent="0.25">
      <c r="A20" s="1008">
        <v>11</v>
      </c>
      <c r="B20" s="1011" t="s">
        <v>385</v>
      </c>
      <c r="C20" s="1011" t="s">
        <v>730</v>
      </c>
      <c r="D20" s="1011" t="s">
        <v>726</v>
      </c>
      <c r="E20" s="1011" t="s">
        <v>687</v>
      </c>
      <c r="F20" s="1011" t="s">
        <v>556</v>
      </c>
      <c r="G20" s="1053">
        <v>11568526.630000001</v>
      </c>
      <c r="H20" s="1008" t="s">
        <v>709</v>
      </c>
      <c r="I20" s="1008" t="s">
        <v>727</v>
      </c>
      <c r="J20" s="1083" t="s">
        <v>397</v>
      </c>
      <c r="K20" s="1059" t="s">
        <v>731</v>
      </c>
      <c r="L20" s="1076">
        <v>2675450.1</v>
      </c>
      <c r="M20" s="1076">
        <f t="shared" si="0"/>
        <v>2318724</v>
      </c>
      <c r="N20" s="1078">
        <v>2318724</v>
      </c>
      <c r="O20" s="1080">
        <v>0</v>
      </c>
      <c r="P20" s="1055">
        <f t="shared" si="1"/>
        <v>0.86666688345261977</v>
      </c>
      <c r="Q20" s="1055">
        <f>(M20+M22)/G20</f>
        <v>0.40086764272763747</v>
      </c>
      <c r="R20" s="1062" t="s">
        <v>732</v>
      </c>
      <c r="S20" s="495">
        <f t="shared" si="2"/>
        <v>0.13333311654738023</v>
      </c>
      <c r="T20" s="496">
        <f t="shared" si="3"/>
        <v>356726.10000000009</v>
      </c>
    </row>
    <row r="21" spans="1:22" ht="195" customHeight="1" x14ac:dyDescent="0.25">
      <c r="A21" s="1009"/>
      <c r="B21" s="1012"/>
      <c r="C21" s="1012"/>
      <c r="D21" s="1012"/>
      <c r="E21" s="1012"/>
      <c r="F21" s="1012"/>
      <c r="G21" s="1082"/>
      <c r="H21" s="1009"/>
      <c r="I21" s="1009"/>
      <c r="J21" s="1084"/>
      <c r="K21" s="1085"/>
      <c r="L21" s="1077"/>
      <c r="M21" s="1077"/>
      <c r="N21" s="1079"/>
      <c r="O21" s="1081"/>
      <c r="P21" s="1056"/>
      <c r="Q21" s="1061"/>
      <c r="R21" s="1063"/>
      <c r="S21" s="495"/>
      <c r="T21" s="496"/>
    </row>
    <row r="22" spans="1:22" ht="135" x14ac:dyDescent="0.25">
      <c r="A22" s="1049"/>
      <c r="B22" s="1050"/>
      <c r="C22" s="1050"/>
      <c r="D22" s="1050"/>
      <c r="E22" s="1050"/>
      <c r="F22" s="1050"/>
      <c r="G22" s="1054"/>
      <c r="H22" s="1049"/>
      <c r="I22" s="1049"/>
      <c r="J22" s="519" t="s">
        <v>719</v>
      </c>
      <c r="K22" s="1060"/>
      <c r="L22" s="514">
        <v>2318724</v>
      </c>
      <c r="M22" s="514">
        <f t="shared" si="0"/>
        <v>2318724</v>
      </c>
      <c r="N22" s="515">
        <v>2318724</v>
      </c>
      <c r="O22" s="516">
        <v>0</v>
      </c>
      <c r="P22" s="517">
        <f t="shared" si="1"/>
        <v>1</v>
      </c>
      <c r="Q22" s="1056"/>
      <c r="R22" s="306" t="s">
        <v>733</v>
      </c>
      <c r="S22" s="495">
        <f t="shared" si="2"/>
        <v>0</v>
      </c>
      <c r="T22" s="496">
        <f t="shared" si="3"/>
        <v>0</v>
      </c>
    </row>
    <row r="23" spans="1:22" ht="253.5" customHeight="1" x14ac:dyDescent="0.25">
      <c r="A23" s="1008">
        <v>12</v>
      </c>
      <c r="B23" s="1011" t="s">
        <v>385</v>
      </c>
      <c r="C23" s="1011" t="s">
        <v>734</v>
      </c>
      <c r="D23" s="1011" t="s">
        <v>735</v>
      </c>
      <c r="E23" s="1064" t="s">
        <v>640</v>
      </c>
      <c r="F23" s="1011" t="s">
        <v>562</v>
      </c>
      <c r="G23" s="1067">
        <v>87687163</v>
      </c>
      <c r="H23" s="1070" t="s">
        <v>709</v>
      </c>
      <c r="I23" s="1073" t="s">
        <v>736</v>
      </c>
      <c r="J23" s="461" t="s">
        <v>737</v>
      </c>
      <c r="K23" s="1086" t="s">
        <v>738</v>
      </c>
      <c r="L23" s="1088">
        <v>62041955.82</v>
      </c>
      <c r="M23" s="514">
        <f t="shared" si="0"/>
        <v>62039804.600000001</v>
      </c>
      <c r="N23" s="521">
        <v>62039804.600000001</v>
      </c>
      <c r="O23" s="516">
        <v>0</v>
      </c>
      <c r="P23" s="1055">
        <f>(M23+M24)/L23</f>
        <v>1</v>
      </c>
      <c r="Q23" s="1061">
        <f>(N23+N24+M25)/G23</f>
        <v>0.83682343948110172</v>
      </c>
      <c r="R23" s="306" t="s">
        <v>739</v>
      </c>
      <c r="S23" s="495" t="e">
        <f>T23/#REF!</f>
        <v>#REF!</v>
      </c>
      <c r="T23" s="496" t="e">
        <f>#REF!-M23</f>
        <v>#REF!</v>
      </c>
      <c r="V23" s="158"/>
    </row>
    <row r="24" spans="1:22" ht="75.75" customHeight="1" x14ac:dyDescent="0.25">
      <c r="A24" s="1009"/>
      <c r="B24" s="1012"/>
      <c r="C24" s="1012"/>
      <c r="D24" s="1012"/>
      <c r="E24" s="1065"/>
      <c r="F24" s="1012"/>
      <c r="G24" s="1068"/>
      <c r="H24" s="1071"/>
      <c r="I24" s="1074"/>
      <c r="J24" s="463" t="s">
        <v>740</v>
      </c>
      <c r="K24" s="1087"/>
      <c r="L24" s="1089"/>
      <c r="M24" s="514">
        <f t="shared" si="0"/>
        <v>2151.2199999999998</v>
      </c>
      <c r="N24" s="515">
        <v>2151.2199999999998</v>
      </c>
      <c r="O24" s="516">
        <v>0</v>
      </c>
      <c r="P24" s="1056"/>
      <c r="Q24" s="1061"/>
      <c r="R24" s="522" t="s">
        <v>741</v>
      </c>
      <c r="S24" s="495"/>
      <c r="T24" s="496"/>
    </row>
    <row r="25" spans="1:22" ht="56.25" customHeight="1" x14ac:dyDescent="0.25">
      <c r="A25" s="1049"/>
      <c r="B25" s="1050"/>
      <c r="C25" s="1050"/>
      <c r="D25" s="1050"/>
      <c r="E25" s="1066"/>
      <c r="F25" s="1050"/>
      <c r="G25" s="1069"/>
      <c r="H25" s="1072"/>
      <c r="I25" s="1075"/>
      <c r="J25" s="523" t="s">
        <v>742</v>
      </c>
      <c r="K25" s="518" t="s">
        <v>743</v>
      </c>
      <c r="L25" s="514">
        <v>11336717.52</v>
      </c>
      <c r="M25" s="514">
        <f t="shared" si="0"/>
        <v>11336717.52</v>
      </c>
      <c r="N25" s="524">
        <v>0</v>
      </c>
      <c r="O25" s="493">
        <v>11336717.52</v>
      </c>
      <c r="P25" s="517">
        <f t="shared" si="1"/>
        <v>1</v>
      </c>
      <c r="Q25" s="1061"/>
      <c r="R25" s="307" t="s">
        <v>744</v>
      </c>
      <c r="S25" s="495">
        <f t="shared" ref="S25:S37" si="5">T25/L25</f>
        <v>0</v>
      </c>
      <c r="T25" s="496">
        <f t="shared" ref="T25:T37" si="6">L25-M25</f>
        <v>0</v>
      </c>
    </row>
    <row r="26" spans="1:22" ht="129.75" customHeight="1" x14ac:dyDescent="0.25">
      <c r="A26" s="525">
        <v>16</v>
      </c>
      <c r="B26" s="526" t="s">
        <v>385</v>
      </c>
      <c r="C26" s="526" t="s">
        <v>478</v>
      </c>
      <c r="D26" s="526" t="s">
        <v>745</v>
      </c>
      <c r="E26" s="527" t="s">
        <v>746</v>
      </c>
      <c r="F26" s="526" t="s">
        <v>747</v>
      </c>
      <c r="G26" s="470">
        <v>87252251.980000004</v>
      </c>
      <c r="H26" s="470" t="s">
        <v>709</v>
      </c>
      <c r="I26" s="13" t="s">
        <v>748</v>
      </c>
      <c r="J26" s="490" t="s">
        <v>749</v>
      </c>
      <c r="K26" s="518" t="s">
        <v>750</v>
      </c>
      <c r="L26" s="491">
        <v>269934.52</v>
      </c>
      <c r="M26" s="491">
        <f t="shared" si="0"/>
        <v>269934.52</v>
      </c>
      <c r="N26" s="528">
        <v>269934.52</v>
      </c>
      <c r="O26" s="493">
        <v>0</v>
      </c>
      <c r="P26" s="494">
        <f t="shared" si="1"/>
        <v>1</v>
      </c>
      <c r="Q26" s="529">
        <f>M26/G26</f>
        <v>3.0937255357245622E-3</v>
      </c>
      <c r="R26" s="307" t="s">
        <v>751</v>
      </c>
      <c r="S26" s="495">
        <f t="shared" si="5"/>
        <v>0</v>
      </c>
      <c r="T26" s="496">
        <f t="shared" si="6"/>
        <v>0</v>
      </c>
    </row>
    <row r="27" spans="1:22" ht="360" x14ac:dyDescent="0.25">
      <c r="A27" s="1008">
        <v>19</v>
      </c>
      <c r="B27" s="1011" t="s">
        <v>385</v>
      </c>
      <c r="C27" s="1011" t="s">
        <v>487</v>
      </c>
      <c r="D27" s="1011" t="s">
        <v>752</v>
      </c>
      <c r="E27" s="1011" t="s">
        <v>569</v>
      </c>
      <c r="F27" s="1011" t="s">
        <v>570</v>
      </c>
      <c r="G27" s="1027">
        <v>144128467</v>
      </c>
      <c r="H27" s="1030" t="s">
        <v>753</v>
      </c>
      <c r="I27" s="1090" t="s">
        <v>754</v>
      </c>
      <c r="J27" s="530" t="s">
        <v>397</v>
      </c>
      <c r="K27" s="1092" t="s">
        <v>755</v>
      </c>
      <c r="L27" s="531">
        <v>9222024</v>
      </c>
      <c r="M27" s="531">
        <f t="shared" si="0"/>
        <v>9222024</v>
      </c>
      <c r="N27" s="532">
        <v>9222024</v>
      </c>
      <c r="O27" s="533">
        <v>0</v>
      </c>
      <c r="P27" s="534">
        <f t="shared" si="1"/>
        <v>1</v>
      </c>
      <c r="Q27" s="1055">
        <f>(M27+M28)/G27</f>
        <v>6.3984750493460807E-2</v>
      </c>
      <c r="R27" s="535" t="s">
        <v>756</v>
      </c>
      <c r="S27" s="495">
        <f t="shared" si="5"/>
        <v>0</v>
      </c>
      <c r="T27" s="496">
        <f t="shared" si="6"/>
        <v>0</v>
      </c>
    </row>
    <row r="28" spans="1:22" ht="90" x14ac:dyDescent="0.25">
      <c r="A28" s="1049"/>
      <c r="B28" s="1050"/>
      <c r="C28" s="1050"/>
      <c r="D28" s="1050"/>
      <c r="E28" s="1050"/>
      <c r="F28" s="1050"/>
      <c r="G28" s="1057"/>
      <c r="H28" s="1058"/>
      <c r="I28" s="1091"/>
      <c r="J28" s="519" t="s">
        <v>757</v>
      </c>
      <c r="K28" s="1093"/>
      <c r="L28" s="514">
        <v>0</v>
      </c>
      <c r="M28" s="514">
        <v>0</v>
      </c>
      <c r="N28" s="536">
        <v>0</v>
      </c>
      <c r="O28" s="516">
        <v>0</v>
      </c>
      <c r="P28" s="517">
        <v>0</v>
      </c>
      <c r="Q28" s="1056"/>
      <c r="R28" s="306" t="s">
        <v>758</v>
      </c>
      <c r="S28" s="495"/>
      <c r="T28" s="496"/>
    </row>
    <row r="29" spans="1:22" ht="405" x14ac:dyDescent="0.25">
      <c r="A29" s="526">
        <v>26</v>
      </c>
      <c r="B29" s="526" t="s">
        <v>385</v>
      </c>
      <c r="C29" s="526" t="s">
        <v>574</v>
      </c>
      <c r="D29" s="526" t="s">
        <v>315</v>
      </c>
      <c r="E29" s="537" t="s">
        <v>575</v>
      </c>
      <c r="F29" s="538" t="s">
        <v>759</v>
      </c>
      <c r="G29" s="470">
        <v>32851203.190000001</v>
      </c>
      <c r="H29" s="470" t="s">
        <v>760</v>
      </c>
      <c r="I29" s="13" t="s">
        <v>761</v>
      </c>
      <c r="J29" s="539" t="s">
        <v>39</v>
      </c>
      <c r="K29" s="540" t="s">
        <v>762</v>
      </c>
      <c r="L29" s="471">
        <v>732271.43</v>
      </c>
      <c r="M29" s="514">
        <f t="shared" si="0"/>
        <v>732271.43</v>
      </c>
      <c r="N29" s="541">
        <v>732271.43</v>
      </c>
      <c r="O29" s="542">
        <v>0</v>
      </c>
      <c r="P29" s="543">
        <f t="shared" ref="P29:P47" si="7">M29/L29</f>
        <v>1</v>
      </c>
      <c r="Q29" s="517">
        <f>M29/G29</f>
        <v>2.2290551300809144E-2</v>
      </c>
      <c r="R29" s="544" t="s">
        <v>763</v>
      </c>
      <c r="S29" s="495">
        <f t="shared" si="5"/>
        <v>0</v>
      </c>
      <c r="T29" s="496">
        <f t="shared" si="6"/>
        <v>0</v>
      </c>
    </row>
    <row r="30" spans="1:22" ht="240" x14ac:dyDescent="0.25">
      <c r="A30" s="1008">
        <v>27</v>
      </c>
      <c r="B30" s="1011" t="s">
        <v>385</v>
      </c>
      <c r="C30" s="1011" t="s">
        <v>529</v>
      </c>
      <c r="D30" s="1011" t="s">
        <v>315</v>
      </c>
      <c r="E30" s="1011" t="s">
        <v>530</v>
      </c>
      <c r="F30" s="1011" t="s">
        <v>764</v>
      </c>
      <c r="G30" s="1053">
        <v>37057739.189999998</v>
      </c>
      <c r="H30" s="1008" t="s">
        <v>709</v>
      </c>
      <c r="I30" s="1008" t="s">
        <v>754</v>
      </c>
      <c r="J30" s="519" t="s">
        <v>269</v>
      </c>
      <c r="K30" s="518" t="s">
        <v>765</v>
      </c>
      <c r="L30" s="491">
        <v>5932670.2699999996</v>
      </c>
      <c r="M30" s="491">
        <f>N30+O30</f>
        <v>5932671</v>
      </c>
      <c r="N30" s="521">
        <v>5932671</v>
      </c>
      <c r="O30" s="545">
        <v>0</v>
      </c>
      <c r="P30" s="534">
        <f t="shared" si="7"/>
        <v>1.0000001230474587</v>
      </c>
      <c r="Q30" s="1055">
        <f>(M30+M31)/G30</f>
        <v>0.16009263192183421</v>
      </c>
      <c r="R30" s="307" t="s">
        <v>766</v>
      </c>
      <c r="S30" s="495"/>
      <c r="T30" s="496"/>
    </row>
    <row r="31" spans="1:22" ht="56.25" customHeight="1" x14ac:dyDescent="0.25">
      <c r="A31" s="1049"/>
      <c r="B31" s="1050"/>
      <c r="C31" s="1050"/>
      <c r="D31" s="1050"/>
      <c r="E31" s="1050"/>
      <c r="F31" s="1050"/>
      <c r="G31" s="1054"/>
      <c r="H31" s="1049"/>
      <c r="I31" s="1049"/>
      <c r="J31" s="459" t="s">
        <v>767</v>
      </c>
      <c r="K31" s="546" t="s">
        <v>333</v>
      </c>
      <c r="L31" s="547">
        <v>0</v>
      </c>
      <c r="M31" s="520">
        <v>0</v>
      </c>
      <c r="N31" s="536">
        <v>0</v>
      </c>
      <c r="O31" s="536">
        <v>0</v>
      </c>
      <c r="P31" s="534">
        <v>0</v>
      </c>
      <c r="Q31" s="1061"/>
      <c r="R31" s="307" t="s">
        <v>768</v>
      </c>
      <c r="S31" s="495"/>
      <c r="T31" s="496"/>
    </row>
    <row r="32" spans="1:22" ht="330" x14ac:dyDescent="0.25">
      <c r="A32" s="1008">
        <v>28</v>
      </c>
      <c r="B32" s="1011" t="s">
        <v>385</v>
      </c>
      <c r="C32" s="1011" t="s">
        <v>532</v>
      </c>
      <c r="D32" s="1011" t="s">
        <v>315</v>
      </c>
      <c r="E32" s="1011" t="s">
        <v>610</v>
      </c>
      <c r="F32" s="1011" t="s">
        <v>759</v>
      </c>
      <c r="G32" s="1053">
        <v>135462141.78</v>
      </c>
      <c r="H32" s="1008" t="s">
        <v>709</v>
      </c>
      <c r="I32" s="1008" t="s">
        <v>754</v>
      </c>
      <c r="J32" s="1083" t="s">
        <v>39</v>
      </c>
      <c r="K32" s="546" t="s">
        <v>769</v>
      </c>
      <c r="L32" s="491">
        <v>344617.16</v>
      </c>
      <c r="M32" s="514">
        <f>N32+O32</f>
        <v>344617.16</v>
      </c>
      <c r="N32" s="515">
        <v>344617.16</v>
      </c>
      <c r="O32" s="545">
        <v>0</v>
      </c>
      <c r="P32" s="534">
        <f t="shared" si="7"/>
        <v>1</v>
      </c>
      <c r="Q32" s="1061">
        <f>(M32+M33+M34+M35+M36+M37)/G32</f>
        <v>0.1894192092553226</v>
      </c>
      <c r="R32" s="307" t="s">
        <v>770</v>
      </c>
      <c r="S32" s="495">
        <f t="shared" si="5"/>
        <v>0</v>
      </c>
      <c r="T32" s="496">
        <f t="shared" si="6"/>
        <v>0</v>
      </c>
    </row>
    <row r="33" spans="1:25" ht="409.5" x14ac:dyDescent="0.25">
      <c r="A33" s="1009"/>
      <c r="B33" s="1012"/>
      <c r="C33" s="1012"/>
      <c r="D33" s="1012"/>
      <c r="E33" s="1012"/>
      <c r="F33" s="1012"/>
      <c r="G33" s="1082"/>
      <c r="H33" s="1009"/>
      <c r="I33" s="1009"/>
      <c r="J33" s="862"/>
      <c r="K33" s="548" t="s">
        <v>771</v>
      </c>
      <c r="L33" s="549">
        <v>1779352.04</v>
      </c>
      <c r="M33" s="514">
        <f>N33+O33</f>
        <v>1779352.04</v>
      </c>
      <c r="N33" s="550">
        <v>1779352.04</v>
      </c>
      <c r="O33" s="551">
        <v>0</v>
      </c>
      <c r="P33" s="543">
        <f t="shared" si="7"/>
        <v>1</v>
      </c>
      <c r="Q33" s="1061"/>
      <c r="R33" s="552" t="s">
        <v>772</v>
      </c>
      <c r="S33" s="553">
        <f t="shared" si="5"/>
        <v>0</v>
      </c>
      <c r="T33" s="554">
        <f t="shared" si="6"/>
        <v>0</v>
      </c>
      <c r="W33" s="555"/>
      <c r="X33" s="164"/>
      <c r="Y33" s="164"/>
    </row>
    <row r="34" spans="1:25" ht="315" x14ac:dyDescent="0.25">
      <c r="A34" s="1009"/>
      <c r="B34" s="1012"/>
      <c r="C34" s="1012"/>
      <c r="D34" s="1012"/>
      <c r="E34" s="1012"/>
      <c r="F34" s="1012"/>
      <c r="G34" s="1082"/>
      <c r="H34" s="1009"/>
      <c r="I34" s="1009"/>
      <c r="J34" s="459" t="s">
        <v>269</v>
      </c>
      <c r="K34" s="546" t="s">
        <v>773</v>
      </c>
      <c r="L34" s="491">
        <v>23435162.289999999</v>
      </c>
      <c r="M34" s="514">
        <f>N34+O34</f>
        <v>23435162.579999998</v>
      </c>
      <c r="N34" s="521">
        <v>19367903</v>
      </c>
      <c r="O34" s="545">
        <v>4067259.58</v>
      </c>
      <c r="P34" s="534">
        <f t="shared" si="7"/>
        <v>1.0000000123745676</v>
      </c>
      <c r="Q34" s="1061"/>
      <c r="R34" s="307" t="s">
        <v>774</v>
      </c>
      <c r="S34" s="553">
        <f t="shared" si="5"/>
        <v>-1.2374567562934096E-8</v>
      </c>
      <c r="T34" s="554">
        <f t="shared" si="6"/>
        <v>-0.28999999910593033</v>
      </c>
    </row>
    <row r="35" spans="1:25" ht="45" x14ac:dyDescent="0.25">
      <c r="A35" s="1009"/>
      <c r="B35" s="1012"/>
      <c r="C35" s="1012"/>
      <c r="D35" s="1012"/>
      <c r="E35" s="1012"/>
      <c r="F35" s="1012"/>
      <c r="G35" s="1082"/>
      <c r="H35" s="1009"/>
      <c r="I35" s="1009"/>
      <c r="J35" s="459" t="s">
        <v>767</v>
      </c>
      <c r="K35" s="546" t="s">
        <v>333</v>
      </c>
      <c r="L35" s="491">
        <v>0</v>
      </c>
      <c r="M35" s="491">
        <v>0</v>
      </c>
      <c r="N35" s="556">
        <v>0</v>
      </c>
      <c r="O35" s="557">
        <v>0</v>
      </c>
      <c r="P35" s="534">
        <v>0</v>
      </c>
      <c r="Q35" s="1061"/>
      <c r="R35" s="307" t="s">
        <v>775</v>
      </c>
      <c r="S35" s="553"/>
      <c r="T35" s="554"/>
    </row>
    <row r="36" spans="1:25" ht="45" x14ac:dyDescent="0.25">
      <c r="A36" s="1009"/>
      <c r="B36" s="1012"/>
      <c r="C36" s="1012"/>
      <c r="D36" s="1012"/>
      <c r="E36" s="1012"/>
      <c r="F36" s="1012"/>
      <c r="G36" s="1082"/>
      <c r="H36" s="1009"/>
      <c r="I36" s="1009"/>
      <c r="J36" s="459" t="s">
        <v>767</v>
      </c>
      <c r="K36" s="546" t="s">
        <v>333</v>
      </c>
      <c r="L36" s="491">
        <v>0</v>
      </c>
      <c r="M36" s="491">
        <v>0</v>
      </c>
      <c r="N36" s="556">
        <v>0</v>
      </c>
      <c r="O36" s="557">
        <v>0</v>
      </c>
      <c r="P36" s="534">
        <v>0</v>
      </c>
      <c r="Q36" s="1061"/>
      <c r="R36" s="307" t="s">
        <v>776</v>
      </c>
      <c r="S36" s="553"/>
      <c r="T36" s="554"/>
    </row>
    <row r="37" spans="1:25" ht="409.5" x14ac:dyDescent="0.25">
      <c r="A37" s="1049"/>
      <c r="B37" s="1050"/>
      <c r="C37" s="1050"/>
      <c r="D37" s="1050"/>
      <c r="E37" s="1050"/>
      <c r="F37" s="1050"/>
      <c r="G37" s="1054"/>
      <c r="H37" s="1049"/>
      <c r="I37" s="1049"/>
      <c r="J37" s="459" t="s">
        <v>777</v>
      </c>
      <c r="K37" s="546" t="s">
        <v>778</v>
      </c>
      <c r="L37" s="491">
        <v>100000</v>
      </c>
      <c r="M37" s="514">
        <f>N37+O37</f>
        <v>100000</v>
      </c>
      <c r="N37" s="515">
        <v>100000</v>
      </c>
      <c r="O37" s="545">
        <v>0</v>
      </c>
      <c r="P37" s="543">
        <f t="shared" si="7"/>
        <v>1</v>
      </c>
      <c r="Q37" s="1056"/>
      <c r="R37" s="307" t="s">
        <v>779</v>
      </c>
      <c r="S37" s="553">
        <f t="shared" si="5"/>
        <v>0</v>
      </c>
      <c r="T37" s="554">
        <f t="shared" si="6"/>
        <v>0</v>
      </c>
    </row>
    <row r="38" spans="1:25" ht="181.9" customHeight="1" x14ac:dyDescent="0.25">
      <c r="A38" s="865">
        <v>35</v>
      </c>
      <c r="B38" s="865" t="s">
        <v>385</v>
      </c>
      <c r="C38" s="1110" t="s">
        <v>780</v>
      </c>
      <c r="D38" s="1113" t="s">
        <v>781</v>
      </c>
      <c r="E38" s="865" t="s">
        <v>782</v>
      </c>
      <c r="F38" s="1083" t="s">
        <v>783</v>
      </c>
      <c r="G38" s="1105">
        <v>35476949</v>
      </c>
      <c r="H38" s="1105" t="s">
        <v>784</v>
      </c>
      <c r="I38" s="865" t="s">
        <v>785</v>
      </c>
      <c r="J38" s="855" t="s">
        <v>397</v>
      </c>
      <c r="K38" s="1059" t="s">
        <v>786</v>
      </c>
      <c r="L38" s="1108">
        <v>2400</v>
      </c>
      <c r="M38" s="514">
        <v>75</v>
      </c>
      <c r="N38" s="558">
        <v>75</v>
      </c>
      <c r="O38" s="545">
        <v>0</v>
      </c>
      <c r="P38" s="1055">
        <f>(M38+M39)/L38</f>
        <v>0.95041666666666669</v>
      </c>
      <c r="Q38" s="1094">
        <f>(M38+M39+M40)/G38</f>
        <v>9.4850320978841787E-5</v>
      </c>
      <c r="R38" s="1097" t="s">
        <v>787</v>
      </c>
      <c r="S38" s="553"/>
      <c r="T38" s="554"/>
    </row>
    <row r="39" spans="1:25" ht="93" customHeight="1" x14ac:dyDescent="0.25">
      <c r="A39" s="866"/>
      <c r="B39" s="866"/>
      <c r="C39" s="1111"/>
      <c r="D39" s="1114"/>
      <c r="E39" s="866"/>
      <c r="F39" s="1116"/>
      <c r="G39" s="1106"/>
      <c r="H39" s="1106"/>
      <c r="I39" s="866"/>
      <c r="J39" s="856"/>
      <c r="K39" s="1085"/>
      <c r="L39" s="1109"/>
      <c r="M39" s="514">
        <v>2206</v>
      </c>
      <c r="N39" s="559">
        <v>2206</v>
      </c>
      <c r="O39" s="545">
        <v>0</v>
      </c>
      <c r="P39" s="1056"/>
      <c r="Q39" s="1095"/>
      <c r="R39" s="1098"/>
      <c r="S39" s="553"/>
      <c r="T39" s="554"/>
    </row>
    <row r="40" spans="1:25" ht="120" x14ac:dyDescent="0.25">
      <c r="A40" s="866"/>
      <c r="B40" s="866"/>
      <c r="C40" s="1111"/>
      <c r="D40" s="1114"/>
      <c r="E40" s="866"/>
      <c r="F40" s="1116"/>
      <c r="G40" s="1106"/>
      <c r="H40" s="1106"/>
      <c r="I40" s="866"/>
      <c r="J40" s="465" t="s">
        <v>788</v>
      </c>
      <c r="K40" s="1087"/>
      <c r="L40" s="560">
        <v>1084</v>
      </c>
      <c r="M40" s="514">
        <v>1084</v>
      </c>
      <c r="N40" s="559">
        <v>1084</v>
      </c>
      <c r="O40" s="545">
        <v>0</v>
      </c>
      <c r="P40" s="534">
        <f t="shared" si="7"/>
        <v>1</v>
      </c>
      <c r="Q40" s="1095"/>
      <c r="R40" s="561" t="s">
        <v>789</v>
      </c>
      <c r="S40" s="553"/>
      <c r="T40" s="554"/>
    </row>
    <row r="41" spans="1:25" ht="105" x14ac:dyDescent="0.25">
      <c r="A41" s="867"/>
      <c r="B41" s="867"/>
      <c r="C41" s="1112"/>
      <c r="D41" s="1115"/>
      <c r="E41" s="867"/>
      <c r="F41" s="1084"/>
      <c r="G41" s="1107"/>
      <c r="H41" s="1107"/>
      <c r="I41" s="867"/>
      <c r="J41" s="465" t="s">
        <v>790</v>
      </c>
      <c r="K41" s="467" t="s">
        <v>791</v>
      </c>
      <c r="L41" s="560">
        <v>56.79</v>
      </c>
      <c r="M41" s="514">
        <v>56.79</v>
      </c>
      <c r="N41" s="559">
        <v>56.79</v>
      </c>
      <c r="O41" s="545">
        <v>0</v>
      </c>
      <c r="P41" s="534">
        <f t="shared" si="7"/>
        <v>1</v>
      </c>
      <c r="Q41" s="1096"/>
      <c r="R41" s="562" t="s">
        <v>792</v>
      </c>
      <c r="S41" s="553"/>
      <c r="T41" s="554"/>
    </row>
    <row r="42" spans="1:25" ht="164.25" customHeight="1" x14ac:dyDescent="0.25">
      <c r="A42" s="304">
        <v>36</v>
      </c>
      <c r="B42" s="461" t="s">
        <v>385</v>
      </c>
      <c r="C42" s="378" t="s">
        <v>793</v>
      </c>
      <c r="D42" s="376" t="s">
        <v>781</v>
      </c>
      <c r="E42" s="304" t="s">
        <v>794</v>
      </c>
      <c r="F42" s="519" t="s">
        <v>795</v>
      </c>
      <c r="G42" s="375">
        <v>5000000</v>
      </c>
      <c r="H42" s="563" t="s">
        <v>784</v>
      </c>
      <c r="I42" s="459" t="s">
        <v>785</v>
      </c>
      <c r="J42" s="459" t="s">
        <v>796</v>
      </c>
      <c r="K42" s="546" t="s">
        <v>797</v>
      </c>
      <c r="L42" s="564">
        <v>95000</v>
      </c>
      <c r="M42" s="514">
        <f t="shared" ref="M42" si="8">N42+O42</f>
        <v>95000</v>
      </c>
      <c r="N42" s="515">
        <v>95000</v>
      </c>
      <c r="O42" s="545">
        <v>0</v>
      </c>
      <c r="P42" s="534">
        <f t="shared" si="7"/>
        <v>1</v>
      </c>
      <c r="Q42" s="565">
        <f t="shared" ref="Q42:Q43" si="9">M42/G42</f>
        <v>1.9E-2</v>
      </c>
      <c r="R42" s="380" t="s">
        <v>798</v>
      </c>
      <c r="S42" s="553"/>
      <c r="T42" s="554"/>
    </row>
    <row r="43" spans="1:25" ht="60" x14ac:dyDescent="0.25">
      <c r="A43" s="304">
        <v>37</v>
      </c>
      <c r="B43" s="461" t="s">
        <v>385</v>
      </c>
      <c r="C43" s="378" t="s">
        <v>799</v>
      </c>
      <c r="D43" s="376" t="s">
        <v>781</v>
      </c>
      <c r="E43" s="304" t="s">
        <v>800</v>
      </c>
      <c r="F43" s="519" t="s">
        <v>795</v>
      </c>
      <c r="G43" s="375">
        <v>6335700</v>
      </c>
      <c r="H43" s="563" t="s">
        <v>784</v>
      </c>
      <c r="I43" s="459" t="s">
        <v>754</v>
      </c>
      <c r="J43" s="459" t="s">
        <v>796</v>
      </c>
      <c r="K43" s="546" t="s">
        <v>801</v>
      </c>
      <c r="L43" s="564">
        <v>2099.83</v>
      </c>
      <c r="M43" s="514">
        <v>2099.83</v>
      </c>
      <c r="N43" s="515">
        <v>2099.83</v>
      </c>
      <c r="O43" s="536">
        <v>0</v>
      </c>
      <c r="P43" s="534">
        <v>1</v>
      </c>
      <c r="Q43" s="565">
        <f t="shared" si="9"/>
        <v>3.3142825575705918E-4</v>
      </c>
      <c r="R43" s="380" t="s">
        <v>802</v>
      </c>
      <c r="S43" s="553"/>
      <c r="T43" s="554"/>
    </row>
    <row r="44" spans="1:25" ht="315.75" customHeight="1" x14ac:dyDescent="0.25">
      <c r="A44" s="468">
        <v>39</v>
      </c>
      <c r="B44" s="462" t="s">
        <v>385</v>
      </c>
      <c r="C44" s="566" t="s">
        <v>803</v>
      </c>
      <c r="D44" s="566" t="s">
        <v>745</v>
      </c>
      <c r="E44" s="567" t="s">
        <v>804</v>
      </c>
      <c r="F44" s="464" t="s">
        <v>805</v>
      </c>
      <c r="G44" s="568">
        <v>67200000</v>
      </c>
      <c r="H44" s="569" t="s">
        <v>700</v>
      </c>
      <c r="I44" s="569" t="s">
        <v>700</v>
      </c>
      <c r="J44" s="464" t="s">
        <v>806</v>
      </c>
      <c r="K44" s="546" t="s">
        <v>807</v>
      </c>
      <c r="L44" s="570">
        <v>352692</v>
      </c>
      <c r="M44" s="570">
        <v>103407</v>
      </c>
      <c r="N44" s="571">
        <v>103407</v>
      </c>
      <c r="O44" s="572">
        <v>0</v>
      </c>
      <c r="P44" s="534">
        <f>M44/L44</f>
        <v>0.29319349460719268</v>
      </c>
      <c r="Q44" s="573">
        <f>M44/G44</f>
        <v>1.538794642857143E-3</v>
      </c>
      <c r="R44" s="307" t="s">
        <v>808</v>
      </c>
      <c r="S44" s="553"/>
      <c r="T44" s="554"/>
    </row>
    <row r="45" spans="1:25" ht="90" x14ac:dyDescent="0.25">
      <c r="A45" s="718">
        <v>40</v>
      </c>
      <c r="B45" s="714" t="s">
        <v>385</v>
      </c>
      <c r="C45" s="720" t="s">
        <v>809</v>
      </c>
      <c r="D45" s="720" t="s">
        <v>726</v>
      </c>
      <c r="E45" s="723" t="s">
        <v>810</v>
      </c>
      <c r="F45" s="715" t="s">
        <v>811</v>
      </c>
      <c r="G45" s="568">
        <v>11405686.25</v>
      </c>
      <c r="H45" s="569" t="s">
        <v>812</v>
      </c>
      <c r="I45" s="569" t="s">
        <v>812</v>
      </c>
      <c r="J45" s="715" t="s">
        <v>813</v>
      </c>
      <c r="K45" s="546" t="s">
        <v>814</v>
      </c>
      <c r="L45" s="721">
        <v>604924.27</v>
      </c>
      <c r="M45" s="721">
        <v>604924.27</v>
      </c>
      <c r="N45" s="574">
        <v>604924.27</v>
      </c>
      <c r="O45" s="572">
        <v>0</v>
      </c>
      <c r="P45" s="534">
        <f>M45/L45</f>
        <v>1</v>
      </c>
      <c r="Q45" s="719">
        <f>M45/G45</f>
        <v>5.3037077887356406E-2</v>
      </c>
      <c r="R45" s="307" t="s">
        <v>847</v>
      </c>
      <c r="S45" s="553"/>
      <c r="T45" s="554"/>
    </row>
    <row r="46" spans="1:25" ht="108" customHeight="1" thickBot="1" x14ac:dyDescent="0.3">
      <c r="A46" s="468">
        <v>41</v>
      </c>
      <c r="B46" s="724" t="s">
        <v>385</v>
      </c>
      <c r="C46" s="716" t="s">
        <v>833</v>
      </c>
      <c r="D46" s="716" t="s">
        <v>315</v>
      </c>
      <c r="E46" s="725" t="s">
        <v>834</v>
      </c>
      <c r="F46" s="716" t="s">
        <v>630</v>
      </c>
      <c r="G46" s="726">
        <v>5774750.3499999996</v>
      </c>
      <c r="H46" s="727" t="s">
        <v>835</v>
      </c>
      <c r="I46" s="727" t="s">
        <v>835</v>
      </c>
      <c r="J46" s="716" t="s">
        <v>796</v>
      </c>
      <c r="K46" s="728" t="s">
        <v>836</v>
      </c>
      <c r="L46" s="729">
        <v>943624.8</v>
      </c>
      <c r="M46" s="729">
        <v>188724.96</v>
      </c>
      <c r="N46" s="730">
        <v>188724.96</v>
      </c>
      <c r="O46" s="731">
        <v>0</v>
      </c>
      <c r="P46" s="732">
        <f>M46/L46</f>
        <v>0.19999999999999998</v>
      </c>
      <c r="Q46" s="733">
        <f>M46/G46</f>
        <v>3.2681059537058604E-2</v>
      </c>
      <c r="R46" s="307" t="s">
        <v>837</v>
      </c>
      <c r="S46" s="553"/>
      <c r="T46" s="554"/>
    </row>
    <row r="47" spans="1:25" ht="32.25" customHeight="1" thickBot="1" x14ac:dyDescent="0.3">
      <c r="A47" s="1099" t="s">
        <v>1</v>
      </c>
      <c r="B47" s="1100"/>
      <c r="C47" s="1100"/>
      <c r="D47" s="1100"/>
      <c r="E47" s="1100"/>
      <c r="F47" s="1101"/>
      <c r="G47" s="575">
        <f>SUM(G7:G46)</f>
        <v>968632150.09000003</v>
      </c>
      <c r="H47" s="575"/>
      <c r="I47" s="576"/>
      <c r="J47" s="577"/>
      <c r="K47" s="578"/>
      <c r="L47" s="579">
        <f>SUM(L7:L46)</f>
        <v>229902614.98000002</v>
      </c>
      <c r="M47" s="579">
        <f>SUM(M7:M46)</f>
        <v>135233715.92000002</v>
      </c>
      <c r="N47" s="580">
        <f>SUM(N7:N46)</f>
        <v>119829738.81999999</v>
      </c>
      <c r="O47" s="581">
        <f>SUM(O7:O46)</f>
        <v>15403977.1</v>
      </c>
      <c r="P47" s="582">
        <f t="shared" si="7"/>
        <v>0.58822173872082506</v>
      </c>
      <c r="Q47" s="582">
        <f>M47/G47</f>
        <v>0.13961307799605333</v>
      </c>
      <c r="R47" s="578" t="s">
        <v>351</v>
      </c>
      <c r="S47" s="582">
        <f>T47/L47</f>
        <v>0.41177826127917494</v>
      </c>
      <c r="T47" s="581">
        <f>L47-M47</f>
        <v>94668899.060000002</v>
      </c>
    </row>
    <row r="48" spans="1:25" ht="28.5" customHeight="1" x14ac:dyDescent="0.25">
      <c r="A48" s="583"/>
      <c r="B48" s="584" t="s">
        <v>352</v>
      </c>
      <c r="C48" s="1102" t="s">
        <v>353</v>
      </c>
      <c r="D48" s="1102"/>
      <c r="E48" s="1102"/>
      <c r="F48" s="1102"/>
      <c r="G48" s="585"/>
      <c r="H48" s="585"/>
      <c r="I48" s="586"/>
      <c r="J48" s="586"/>
      <c r="K48" s="587"/>
      <c r="L48" s="588" t="s">
        <v>351</v>
      </c>
      <c r="M48" s="589" t="s">
        <v>351</v>
      </c>
      <c r="N48" s="590">
        <f>N7+N8+N9+N10+N11+N14+N15+N16+N17+N18+N19+N20+N22+N24+N26+N27+N29+N32+N33+N37+N38+N39+N40+N41+N42+N43+N44+N46</f>
        <v>21413747.949999999</v>
      </c>
      <c r="O48" s="591" t="s">
        <v>351</v>
      </c>
      <c r="P48" s="592" t="s">
        <v>351</v>
      </c>
      <c r="Q48" s="592" t="s">
        <v>351</v>
      </c>
      <c r="R48" s="593" t="s">
        <v>351</v>
      </c>
      <c r="S48" s="594" t="s">
        <v>351</v>
      </c>
      <c r="T48" s="594" t="s">
        <v>351</v>
      </c>
    </row>
    <row r="49" spans="1:20" ht="27" customHeight="1" x14ac:dyDescent="0.25">
      <c r="A49" s="583"/>
      <c r="B49" s="595" t="s">
        <v>352</v>
      </c>
      <c r="C49" s="1103" t="s">
        <v>815</v>
      </c>
      <c r="D49" s="1103"/>
      <c r="E49" s="1103"/>
      <c r="F49" s="1103"/>
      <c r="G49" s="1103"/>
      <c r="H49" s="1103"/>
      <c r="I49" s="1103"/>
      <c r="J49" s="1103"/>
      <c r="K49" s="1104"/>
      <c r="L49" s="596" t="s">
        <v>351</v>
      </c>
      <c r="M49" s="597" t="s">
        <v>351</v>
      </c>
      <c r="N49" s="598">
        <f>N12+N13+N23+N30+N34+N45</f>
        <v>98415990.86999999</v>
      </c>
      <c r="O49" s="599">
        <f>O47</f>
        <v>15403977.1</v>
      </c>
      <c r="P49" s="600" t="s">
        <v>351</v>
      </c>
      <c r="Q49" s="600" t="s">
        <v>351</v>
      </c>
      <c r="R49" s="601" t="s">
        <v>351</v>
      </c>
      <c r="S49" s="602" t="s">
        <v>351</v>
      </c>
      <c r="T49" s="602" t="s">
        <v>351</v>
      </c>
    </row>
    <row r="50" spans="1:20" x14ac:dyDescent="0.25">
      <c r="A50" s="603"/>
      <c r="B50" s="604"/>
      <c r="C50" s="229"/>
      <c r="D50" s="229"/>
      <c r="E50" s="605"/>
      <c r="F50" s="606"/>
      <c r="G50" s="606"/>
      <c r="H50" s="606"/>
      <c r="I50" s="606"/>
      <c r="J50" s="606"/>
      <c r="K50" s="606"/>
      <c r="L50" s="606"/>
      <c r="M50" s="606"/>
      <c r="N50" s="607"/>
      <c r="O50" s="229"/>
      <c r="P50" s="229"/>
      <c r="Q50" s="229"/>
    </row>
    <row r="51" spans="1:20" x14ac:dyDescent="0.25">
      <c r="A51" s="603"/>
      <c r="B51" s="608"/>
      <c r="C51" s="609"/>
      <c r="D51" s="609"/>
      <c r="E51" s="233"/>
      <c r="F51" s="610"/>
      <c r="G51" s="610"/>
      <c r="H51" s="610"/>
      <c r="I51" s="610"/>
      <c r="J51" s="610"/>
      <c r="K51" s="610"/>
      <c r="L51" s="610"/>
      <c r="M51" s="611"/>
      <c r="N51" s="612"/>
      <c r="O51" s="613"/>
      <c r="P51" s="229"/>
      <c r="Q51" s="229"/>
    </row>
    <row r="52" spans="1:20" x14ac:dyDescent="0.25">
      <c r="A52" s="603"/>
      <c r="B52" s="608"/>
      <c r="C52" s="609"/>
      <c r="D52" s="609"/>
      <c r="E52" s="233"/>
      <c r="F52" s="610"/>
      <c r="G52" s="610"/>
      <c r="H52" s="610"/>
      <c r="I52" s="610"/>
      <c r="J52" s="610"/>
      <c r="K52" s="610"/>
      <c r="L52" s="614"/>
      <c r="M52" s="611"/>
      <c r="N52" s="612"/>
      <c r="O52" s="613"/>
      <c r="P52" s="615"/>
      <c r="Q52" s="615"/>
    </row>
    <row r="53" spans="1:20" x14ac:dyDescent="0.25">
      <c r="A53" s="212"/>
      <c r="B53" s="213"/>
      <c r="C53" s="213"/>
      <c r="D53" s="213"/>
      <c r="E53" s="213"/>
      <c r="F53" s="616"/>
      <c r="G53" s="616"/>
      <c r="H53" s="616"/>
      <c r="I53" s="616"/>
      <c r="J53" s="616"/>
      <c r="K53" s="616"/>
      <c r="L53" s="616"/>
      <c r="M53" s="617"/>
      <c r="N53" s="618"/>
      <c r="O53" s="618"/>
      <c r="P53" s="619"/>
      <c r="Q53" s="619"/>
      <c r="R53" s="620"/>
    </row>
    <row r="54" spans="1:20" x14ac:dyDescent="0.25">
      <c r="A54" s="212"/>
      <c r="B54" s="213"/>
      <c r="C54" s="213"/>
      <c r="D54" s="213"/>
      <c r="E54" s="213"/>
      <c r="F54" s="616"/>
      <c r="G54" s="616"/>
      <c r="H54" s="616"/>
      <c r="I54" s="616"/>
      <c r="J54" s="616"/>
      <c r="K54" s="616"/>
      <c r="L54" s="616"/>
      <c r="M54" s="616"/>
      <c r="N54" s="220"/>
      <c r="O54" s="220"/>
      <c r="P54" s="619"/>
      <c r="Q54" s="619"/>
      <c r="R54" s="620"/>
    </row>
    <row r="55" spans="1:20" x14ac:dyDescent="0.25">
      <c r="A55" s="212"/>
      <c r="B55" s="213"/>
      <c r="C55" s="213"/>
      <c r="D55" s="213"/>
      <c r="E55" s="213"/>
      <c r="F55" s="616"/>
      <c r="G55" s="616"/>
      <c r="H55" s="616"/>
      <c r="I55" s="616"/>
      <c r="J55" s="616"/>
      <c r="K55" s="616"/>
      <c r="L55" s="616"/>
      <c r="M55" s="616"/>
      <c r="N55" s="220"/>
      <c r="O55" s="220"/>
      <c r="P55" s="220"/>
      <c r="Q55" s="220"/>
    </row>
    <row r="56" spans="1:20" x14ac:dyDescent="0.25">
      <c r="A56" s="212"/>
      <c r="B56" s="238"/>
      <c r="C56" s="238"/>
      <c r="D56" s="238"/>
      <c r="E56" s="238"/>
      <c r="F56" s="621"/>
      <c r="G56" s="621"/>
      <c r="H56" s="621"/>
      <c r="I56" s="621"/>
      <c r="J56" s="621"/>
      <c r="K56" s="621"/>
      <c r="L56" s="621"/>
      <c r="M56" s="621"/>
      <c r="N56" s="382"/>
      <c r="O56" s="158"/>
      <c r="P56" s="158"/>
      <c r="Q56" s="158"/>
    </row>
    <row r="57" spans="1:20" x14ac:dyDescent="0.25">
      <c r="A57" s="212"/>
      <c r="F57" s="239"/>
      <c r="G57" s="239"/>
      <c r="H57" s="239"/>
      <c r="I57" s="239"/>
      <c r="J57" s="239"/>
      <c r="K57" s="239"/>
      <c r="L57" s="239"/>
      <c r="M57" s="239"/>
      <c r="N57" s="158"/>
      <c r="O57" s="158"/>
      <c r="P57" s="158"/>
      <c r="Q57" s="158"/>
    </row>
    <row r="58" spans="1:20" x14ac:dyDescent="0.25">
      <c r="A58" s="212"/>
      <c r="F58" s="239"/>
      <c r="G58" s="239"/>
      <c r="H58" s="239"/>
      <c r="I58" s="239"/>
      <c r="J58" s="239"/>
      <c r="K58" s="239"/>
      <c r="L58" s="239"/>
      <c r="M58" s="239"/>
      <c r="N58" s="158"/>
      <c r="O58" s="158"/>
      <c r="P58" s="158"/>
      <c r="Q58" s="158"/>
    </row>
    <row r="59" spans="1:20" x14ac:dyDescent="0.25">
      <c r="A59" s="212"/>
      <c r="F59" s="239"/>
      <c r="G59" s="239"/>
      <c r="H59" s="239"/>
      <c r="I59" s="239"/>
      <c r="J59" s="239"/>
      <c r="K59" s="239"/>
      <c r="L59" s="239"/>
      <c r="M59" s="239"/>
      <c r="N59" s="158"/>
      <c r="O59" s="158"/>
      <c r="P59" s="158"/>
      <c r="Q59" s="158"/>
    </row>
    <row r="60" spans="1:20" x14ac:dyDescent="0.25">
      <c r="A60" s="212"/>
      <c r="F60" s="239"/>
      <c r="G60" s="239"/>
      <c r="H60" s="239"/>
      <c r="I60" s="239"/>
      <c r="J60" s="239"/>
      <c r="K60" s="239"/>
      <c r="L60" s="239"/>
      <c r="M60" s="239"/>
      <c r="N60" s="158"/>
      <c r="O60" s="158"/>
      <c r="P60" s="158"/>
      <c r="Q60" s="158"/>
    </row>
    <row r="61" spans="1:20" x14ac:dyDescent="0.25">
      <c r="A61" s="212"/>
      <c r="F61" s="239"/>
      <c r="G61" s="239"/>
      <c r="H61" s="239"/>
      <c r="I61" s="239"/>
      <c r="J61" s="239"/>
      <c r="K61" s="239"/>
      <c r="L61" s="239"/>
      <c r="M61" s="239"/>
      <c r="N61" s="158"/>
      <c r="O61" s="158"/>
      <c r="P61" s="158"/>
      <c r="Q61" s="158"/>
    </row>
    <row r="62" spans="1:20" x14ac:dyDescent="0.25">
      <c r="A62" s="212"/>
      <c r="F62" s="239"/>
      <c r="G62" s="239"/>
      <c r="H62" s="239"/>
      <c r="I62" s="239"/>
      <c r="J62" s="239"/>
      <c r="K62" s="239"/>
      <c r="L62" s="239"/>
      <c r="M62" s="239"/>
      <c r="N62" s="158"/>
      <c r="O62" s="158"/>
      <c r="P62" s="158"/>
      <c r="Q62" s="158"/>
    </row>
    <row r="63" spans="1:20" x14ac:dyDescent="0.25">
      <c r="A63" s="212"/>
      <c r="F63" s="239"/>
      <c r="G63" s="239"/>
      <c r="H63" s="239"/>
      <c r="I63" s="239"/>
      <c r="J63" s="239"/>
      <c r="K63" s="239"/>
      <c r="L63" s="239"/>
      <c r="M63" s="239"/>
      <c r="N63" s="622"/>
      <c r="O63" s="158"/>
      <c r="P63" s="158"/>
      <c r="Q63" s="158"/>
    </row>
    <row r="64" spans="1:20" x14ac:dyDescent="0.25">
      <c r="A64" s="212"/>
      <c r="F64" s="239"/>
      <c r="G64" s="239"/>
      <c r="H64" s="239"/>
      <c r="I64" s="239"/>
      <c r="J64" s="239"/>
      <c r="K64" s="239"/>
      <c r="L64" s="239"/>
      <c r="M64" s="239"/>
      <c r="N64" s="158"/>
      <c r="O64" s="158"/>
      <c r="P64" s="158"/>
      <c r="Q64" s="158"/>
    </row>
    <row r="65" spans="1:17" x14ac:dyDescent="0.25">
      <c r="A65" s="212"/>
      <c r="F65" s="239"/>
      <c r="G65" s="239"/>
      <c r="H65" s="239"/>
      <c r="I65" s="239"/>
      <c r="J65" s="239"/>
      <c r="K65" s="239"/>
      <c r="L65" s="239"/>
      <c r="M65" s="239"/>
      <c r="N65" s="158"/>
      <c r="O65" s="158"/>
      <c r="P65" s="158"/>
      <c r="Q65" s="158"/>
    </row>
    <row r="66" spans="1:17" x14ac:dyDescent="0.25">
      <c r="A66" s="212"/>
      <c r="F66" s="239"/>
      <c r="G66" s="239"/>
      <c r="H66" s="239"/>
      <c r="I66" s="239"/>
      <c r="J66" s="239"/>
      <c r="K66" s="239"/>
      <c r="L66" s="239"/>
      <c r="M66" s="239"/>
      <c r="N66" s="158"/>
      <c r="O66" s="158"/>
      <c r="P66" s="158"/>
      <c r="Q66" s="158"/>
    </row>
    <row r="67" spans="1:17" x14ac:dyDescent="0.25">
      <c r="A67" s="212"/>
      <c r="F67" s="239"/>
      <c r="G67" s="239"/>
      <c r="H67" s="239"/>
      <c r="I67" s="239"/>
      <c r="J67" s="239"/>
      <c r="K67" s="239"/>
      <c r="L67" s="239"/>
      <c r="M67" s="239"/>
      <c r="N67" s="158"/>
      <c r="O67" s="158"/>
      <c r="P67" s="158"/>
      <c r="Q67" s="158"/>
    </row>
    <row r="68" spans="1:17" x14ac:dyDescent="0.25">
      <c r="A68" s="212"/>
      <c r="F68" s="239"/>
      <c r="G68" s="239"/>
      <c r="H68" s="239"/>
      <c r="I68" s="239"/>
      <c r="J68" s="239"/>
      <c r="K68" s="239"/>
      <c r="L68" s="239"/>
      <c r="M68" s="239"/>
      <c r="N68" s="158"/>
      <c r="O68" s="158"/>
      <c r="P68" s="158"/>
      <c r="Q68" s="158"/>
    </row>
    <row r="69" spans="1:17" x14ac:dyDescent="0.25">
      <c r="A69" s="212"/>
      <c r="F69" s="239"/>
      <c r="G69" s="239"/>
      <c r="H69" s="239"/>
      <c r="I69" s="239"/>
      <c r="J69" s="239"/>
      <c r="K69" s="239"/>
      <c r="L69" s="239"/>
      <c r="M69" s="239"/>
      <c r="N69" s="158"/>
      <c r="O69" s="158"/>
      <c r="P69" s="158"/>
      <c r="Q69" s="158"/>
    </row>
    <row r="70" spans="1:17" x14ac:dyDescent="0.25">
      <c r="A70" s="212"/>
      <c r="F70" s="239"/>
      <c r="G70" s="239"/>
      <c r="H70" s="239"/>
      <c r="I70" s="239"/>
      <c r="J70" s="239"/>
      <c r="K70" s="239"/>
      <c r="L70" s="239"/>
      <c r="M70" s="239"/>
      <c r="N70" s="158"/>
      <c r="O70" s="158"/>
      <c r="P70" s="158"/>
      <c r="Q70" s="158"/>
    </row>
    <row r="71" spans="1:17" x14ac:dyDescent="0.25">
      <c r="A71" s="212"/>
      <c r="F71" s="239"/>
      <c r="G71" s="239"/>
      <c r="H71" s="239"/>
      <c r="I71" s="239"/>
      <c r="J71" s="239"/>
      <c r="K71" s="239"/>
      <c r="L71" s="239"/>
      <c r="M71" s="239"/>
      <c r="N71" s="158"/>
      <c r="O71" s="158"/>
      <c r="P71" s="158"/>
      <c r="Q71" s="158"/>
    </row>
    <row r="72" spans="1:17" x14ac:dyDescent="0.25">
      <c r="A72" s="212"/>
      <c r="F72" s="239"/>
      <c r="G72" s="239"/>
      <c r="H72" s="239"/>
      <c r="I72" s="239"/>
      <c r="J72" s="239"/>
      <c r="K72" s="239"/>
      <c r="L72" s="239"/>
      <c r="M72" s="239"/>
      <c r="N72" s="158"/>
      <c r="O72" s="158"/>
      <c r="P72" s="158"/>
      <c r="Q72" s="158"/>
    </row>
    <row r="73" spans="1:17" x14ac:dyDescent="0.25">
      <c r="A73" s="212"/>
      <c r="F73" s="239"/>
      <c r="G73" s="239"/>
      <c r="H73" s="239"/>
      <c r="I73" s="239"/>
      <c r="J73" s="239"/>
      <c r="K73" s="239"/>
      <c r="L73" s="239"/>
      <c r="M73" s="239"/>
      <c r="N73" s="158"/>
      <c r="O73" s="158"/>
      <c r="P73" s="158"/>
      <c r="Q73" s="158"/>
    </row>
    <row r="74" spans="1:17" x14ac:dyDescent="0.25">
      <c r="A74" s="212"/>
      <c r="F74" s="239"/>
      <c r="G74" s="239"/>
      <c r="H74" s="239"/>
      <c r="I74" s="239"/>
      <c r="J74" s="239"/>
      <c r="K74" s="239"/>
      <c r="L74" s="239"/>
      <c r="M74" s="239"/>
      <c r="N74" s="158"/>
      <c r="O74" s="158"/>
      <c r="P74" s="158"/>
      <c r="Q74" s="158"/>
    </row>
    <row r="75" spans="1:17" x14ac:dyDescent="0.25">
      <c r="A75" s="212"/>
      <c r="F75" s="239"/>
      <c r="G75" s="239"/>
      <c r="H75" s="239"/>
      <c r="I75" s="239"/>
      <c r="J75" s="239"/>
      <c r="K75" s="239"/>
      <c r="L75" s="239"/>
      <c r="M75" s="239"/>
      <c r="N75" s="158"/>
      <c r="O75" s="158"/>
      <c r="P75" s="158"/>
      <c r="Q75" s="158"/>
    </row>
    <row r="76" spans="1:17" x14ac:dyDescent="0.25">
      <c r="A76" s="212"/>
      <c r="F76" s="239"/>
      <c r="G76" s="239"/>
      <c r="H76" s="239"/>
      <c r="I76" s="239"/>
      <c r="J76" s="239"/>
      <c r="K76" s="239"/>
      <c r="L76" s="239"/>
      <c r="M76" s="239"/>
      <c r="N76" s="158"/>
      <c r="O76" s="158"/>
      <c r="P76" s="158"/>
      <c r="Q76" s="158"/>
    </row>
    <row r="77" spans="1:17" x14ac:dyDescent="0.25">
      <c r="A77" s="212"/>
      <c r="F77" s="239"/>
      <c r="G77" s="239"/>
      <c r="H77" s="239"/>
      <c r="I77" s="239"/>
      <c r="J77" s="239"/>
      <c r="K77" s="239"/>
      <c r="L77" s="239"/>
      <c r="M77" s="239"/>
      <c r="N77" s="158"/>
      <c r="O77" s="158"/>
      <c r="P77" s="158"/>
      <c r="Q77" s="158"/>
    </row>
    <row r="78" spans="1:17" x14ac:dyDescent="0.25">
      <c r="A78" s="212"/>
      <c r="F78" s="239"/>
      <c r="G78" s="239"/>
      <c r="H78" s="239"/>
      <c r="I78" s="239"/>
      <c r="J78" s="239"/>
      <c r="K78" s="239"/>
      <c r="L78" s="239"/>
      <c r="M78" s="239"/>
      <c r="N78" s="158"/>
      <c r="O78" s="158"/>
      <c r="P78" s="158"/>
      <c r="Q78" s="158"/>
    </row>
    <row r="79" spans="1:17" x14ac:dyDescent="0.25">
      <c r="A79" s="212"/>
      <c r="F79" s="239"/>
      <c r="G79" s="239"/>
      <c r="H79" s="239"/>
      <c r="I79" s="239"/>
      <c r="J79" s="239"/>
      <c r="K79" s="239"/>
      <c r="L79" s="239"/>
      <c r="M79" s="239"/>
      <c r="N79" s="158"/>
      <c r="O79" s="158"/>
      <c r="P79" s="158"/>
      <c r="Q79" s="158"/>
    </row>
    <row r="80" spans="1:17" x14ac:dyDescent="0.25">
      <c r="A80" s="212"/>
      <c r="F80" s="239"/>
      <c r="G80" s="239"/>
      <c r="H80" s="239"/>
      <c r="I80" s="239"/>
      <c r="J80" s="239"/>
      <c r="K80" s="239"/>
      <c r="L80" s="239"/>
      <c r="M80" s="239"/>
      <c r="N80" s="158"/>
      <c r="O80" s="158"/>
      <c r="P80" s="158"/>
      <c r="Q80" s="158"/>
    </row>
    <row r="81" spans="1:17" x14ac:dyDescent="0.25">
      <c r="A81" s="212"/>
      <c r="F81" s="239"/>
      <c r="G81" s="239"/>
      <c r="H81" s="239"/>
      <c r="I81" s="239"/>
      <c r="J81" s="239"/>
      <c r="K81" s="239"/>
      <c r="L81" s="239"/>
      <c r="M81" s="239"/>
      <c r="N81" s="158"/>
      <c r="O81" s="158"/>
      <c r="P81" s="158"/>
      <c r="Q81" s="158"/>
    </row>
    <row r="82" spans="1:17" x14ac:dyDescent="0.25">
      <c r="A82" s="212"/>
      <c r="F82" s="239"/>
      <c r="G82" s="239"/>
      <c r="H82" s="239"/>
      <c r="I82" s="239"/>
      <c r="J82" s="239"/>
      <c r="K82" s="239"/>
      <c r="L82" s="239"/>
      <c r="M82" s="239"/>
      <c r="N82" s="158"/>
      <c r="O82" s="158"/>
      <c r="P82" s="158"/>
      <c r="Q82" s="158"/>
    </row>
    <row r="83" spans="1:17" x14ac:dyDescent="0.25">
      <c r="A83" s="212"/>
      <c r="F83" s="239"/>
      <c r="G83" s="239"/>
      <c r="H83" s="239"/>
      <c r="I83" s="239"/>
      <c r="J83" s="239"/>
      <c r="K83" s="239"/>
      <c r="L83" s="239"/>
      <c r="M83" s="239"/>
      <c r="N83" s="158"/>
      <c r="O83" s="158"/>
      <c r="P83" s="158"/>
      <c r="Q83" s="158"/>
    </row>
    <row r="84" spans="1:17" x14ac:dyDescent="0.25">
      <c r="A84" s="212"/>
      <c r="F84" s="239"/>
      <c r="G84" s="239"/>
      <c r="H84" s="239"/>
      <c r="I84" s="239"/>
      <c r="J84" s="239"/>
      <c r="K84" s="239"/>
      <c r="L84" s="239"/>
      <c r="M84" s="239"/>
      <c r="N84" s="158"/>
      <c r="O84" s="158"/>
      <c r="P84" s="158"/>
      <c r="Q84" s="158"/>
    </row>
    <row r="85" spans="1:17" x14ac:dyDescent="0.25">
      <c r="A85" s="212"/>
      <c r="F85" s="239"/>
      <c r="G85" s="239"/>
      <c r="H85" s="239"/>
      <c r="I85" s="239"/>
      <c r="J85" s="239"/>
      <c r="K85" s="239"/>
      <c r="L85" s="239"/>
      <c r="M85" s="239"/>
      <c r="N85" s="158"/>
      <c r="O85" s="158"/>
      <c r="P85" s="158"/>
      <c r="Q85" s="158"/>
    </row>
    <row r="86" spans="1:17" x14ac:dyDescent="0.25">
      <c r="A86" s="212"/>
      <c r="F86" s="239"/>
      <c r="G86" s="239"/>
      <c r="H86" s="239"/>
      <c r="I86" s="239"/>
      <c r="J86" s="239"/>
      <c r="K86" s="239"/>
      <c r="L86" s="239"/>
      <c r="M86" s="239"/>
      <c r="N86" s="158"/>
      <c r="O86" s="158"/>
      <c r="P86" s="158"/>
      <c r="Q86" s="158"/>
    </row>
    <row r="87" spans="1:17" x14ac:dyDescent="0.25">
      <c r="A87" s="212"/>
      <c r="F87" s="239"/>
      <c r="G87" s="239"/>
      <c r="H87" s="239"/>
      <c r="I87" s="239"/>
      <c r="J87" s="239"/>
      <c r="K87" s="239"/>
      <c r="L87" s="239"/>
      <c r="M87" s="239"/>
      <c r="N87" s="158"/>
      <c r="O87" s="158"/>
      <c r="P87" s="158"/>
      <c r="Q87" s="158"/>
    </row>
    <row r="88" spans="1:17" x14ac:dyDescent="0.25">
      <c r="A88" s="212"/>
      <c r="F88" s="239"/>
      <c r="G88" s="239"/>
      <c r="H88" s="239"/>
      <c r="I88" s="239"/>
      <c r="J88" s="239"/>
      <c r="K88" s="239"/>
      <c r="L88" s="239"/>
      <c r="M88" s="239"/>
      <c r="N88" s="158"/>
      <c r="O88" s="158"/>
      <c r="P88" s="158"/>
      <c r="Q88" s="158"/>
    </row>
    <row r="89" spans="1:17" x14ac:dyDescent="0.25">
      <c r="A89" s="212"/>
      <c r="F89" s="239"/>
      <c r="G89" s="239"/>
      <c r="H89" s="239"/>
      <c r="I89" s="239"/>
      <c r="J89" s="239"/>
      <c r="K89" s="239"/>
      <c r="L89" s="239"/>
      <c r="M89" s="239"/>
      <c r="N89" s="158"/>
      <c r="O89" s="158"/>
      <c r="P89" s="158"/>
      <c r="Q89" s="158"/>
    </row>
    <row r="90" spans="1:17" x14ac:dyDescent="0.25">
      <c r="A90" s="212"/>
      <c r="F90" s="239"/>
      <c r="G90" s="239"/>
      <c r="H90" s="239"/>
      <c r="I90" s="239"/>
      <c r="J90" s="239"/>
      <c r="K90" s="239"/>
      <c r="L90" s="239"/>
      <c r="M90" s="239"/>
      <c r="N90" s="158"/>
      <c r="O90" s="158"/>
      <c r="P90" s="158"/>
      <c r="Q90" s="158"/>
    </row>
    <row r="91" spans="1:17" x14ac:dyDescent="0.25">
      <c r="A91" s="212"/>
      <c r="F91" s="239"/>
      <c r="G91" s="239"/>
      <c r="H91" s="239"/>
      <c r="I91" s="239"/>
      <c r="J91" s="239"/>
      <c r="K91" s="239"/>
      <c r="L91" s="239"/>
      <c r="M91" s="239"/>
      <c r="N91" s="158"/>
      <c r="O91" s="158"/>
      <c r="P91" s="158"/>
      <c r="Q91" s="158"/>
    </row>
    <row r="92" spans="1:17" x14ac:dyDescent="0.25">
      <c r="A92" s="212"/>
      <c r="F92" s="239"/>
      <c r="G92" s="239"/>
      <c r="H92" s="239"/>
      <c r="I92" s="239"/>
      <c r="J92" s="239"/>
      <c r="K92" s="239"/>
      <c r="L92" s="239"/>
      <c r="M92" s="239"/>
      <c r="N92" s="158"/>
      <c r="O92" s="158"/>
      <c r="P92" s="158"/>
      <c r="Q92" s="158"/>
    </row>
    <row r="93" spans="1:17" x14ac:dyDescent="0.25">
      <c r="A93" s="212"/>
      <c r="F93" s="239"/>
      <c r="G93" s="239"/>
      <c r="H93" s="239"/>
      <c r="I93" s="239"/>
      <c r="J93" s="239"/>
      <c r="K93" s="239"/>
      <c r="L93" s="239"/>
      <c r="M93" s="239"/>
      <c r="N93" s="158"/>
      <c r="O93" s="158"/>
      <c r="P93" s="158"/>
      <c r="Q93" s="158"/>
    </row>
    <row r="94" spans="1:17" x14ac:dyDescent="0.25">
      <c r="A94" s="212"/>
      <c r="F94" s="239"/>
      <c r="G94" s="239"/>
      <c r="H94" s="239"/>
      <c r="I94" s="239"/>
      <c r="J94" s="239"/>
      <c r="K94" s="239"/>
      <c r="L94" s="239"/>
      <c r="M94" s="239"/>
      <c r="N94" s="158"/>
      <c r="O94" s="158"/>
      <c r="P94" s="158"/>
      <c r="Q94" s="158"/>
    </row>
    <row r="95" spans="1:17" x14ac:dyDescent="0.25">
      <c r="A95" s="212"/>
      <c r="F95" s="239"/>
      <c r="G95" s="239"/>
      <c r="H95" s="239"/>
      <c r="I95" s="239"/>
      <c r="J95" s="239"/>
      <c r="K95" s="239"/>
      <c r="L95" s="239"/>
      <c r="M95" s="239"/>
      <c r="N95" s="158"/>
      <c r="O95" s="158"/>
      <c r="P95" s="158"/>
      <c r="Q95" s="158"/>
    </row>
    <row r="96" spans="1:17" x14ac:dyDescent="0.25">
      <c r="A96" s="218"/>
      <c r="F96" s="239"/>
      <c r="G96" s="239"/>
      <c r="H96" s="239"/>
      <c r="I96" s="239"/>
      <c r="J96" s="239"/>
      <c r="K96" s="239"/>
      <c r="L96" s="239"/>
      <c r="M96" s="239"/>
      <c r="N96" s="158"/>
      <c r="O96" s="158"/>
      <c r="P96" s="158"/>
      <c r="Q96" s="158"/>
    </row>
    <row r="97" spans="1:17" x14ac:dyDescent="0.25">
      <c r="A97" s="218"/>
      <c r="F97" s="239"/>
      <c r="G97" s="239"/>
      <c r="H97" s="239"/>
      <c r="I97" s="239"/>
      <c r="J97" s="239"/>
      <c r="K97" s="239"/>
      <c r="L97" s="239"/>
      <c r="M97" s="239"/>
      <c r="N97" s="158"/>
      <c r="O97" s="158"/>
      <c r="P97" s="158"/>
      <c r="Q97" s="158"/>
    </row>
    <row r="98" spans="1:17" x14ac:dyDescent="0.25">
      <c r="A98" s="218"/>
      <c r="F98" s="239"/>
      <c r="G98" s="239"/>
      <c r="H98" s="239"/>
      <c r="I98" s="239"/>
      <c r="J98" s="239"/>
      <c r="K98" s="239"/>
      <c r="L98" s="239"/>
      <c r="M98" s="239"/>
      <c r="N98" s="158"/>
      <c r="O98" s="158"/>
      <c r="P98" s="158"/>
      <c r="Q98" s="158"/>
    </row>
    <row r="99" spans="1:17" x14ac:dyDescent="0.25">
      <c r="A99" s="218"/>
      <c r="F99" s="239"/>
      <c r="G99" s="239"/>
      <c r="H99" s="239"/>
      <c r="I99" s="239"/>
      <c r="J99" s="239"/>
      <c r="K99" s="239"/>
      <c r="L99" s="239"/>
      <c r="M99" s="239"/>
      <c r="N99" s="158"/>
      <c r="O99" s="158"/>
      <c r="P99" s="158"/>
      <c r="Q99" s="158"/>
    </row>
    <row r="100" spans="1:17" x14ac:dyDescent="0.25">
      <c r="F100" s="239"/>
      <c r="G100" s="239"/>
      <c r="H100" s="239"/>
      <c r="I100" s="239"/>
      <c r="J100" s="239"/>
      <c r="K100" s="239"/>
      <c r="L100" s="239"/>
      <c r="M100" s="239"/>
      <c r="N100" s="158"/>
      <c r="O100" s="158"/>
      <c r="P100" s="158"/>
      <c r="Q100" s="158"/>
    </row>
    <row r="101" spans="1:17" x14ac:dyDescent="0.25">
      <c r="F101" s="239"/>
      <c r="G101" s="239"/>
      <c r="H101" s="239"/>
      <c r="I101" s="239"/>
      <c r="J101" s="239"/>
      <c r="K101" s="239"/>
      <c r="L101" s="239"/>
      <c r="M101" s="239"/>
      <c r="N101" s="158"/>
      <c r="O101" s="158"/>
      <c r="P101" s="158"/>
      <c r="Q101" s="158"/>
    </row>
    <row r="102" spans="1:17" x14ac:dyDescent="0.25">
      <c r="F102" s="239"/>
      <c r="G102" s="239"/>
      <c r="H102" s="239"/>
      <c r="I102" s="239"/>
      <c r="J102" s="239"/>
      <c r="K102" s="239"/>
      <c r="L102" s="239"/>
      <c r="M102" s="239"/>
      <c r="N102" s="158"/>
      <c r="O102" s="158"/>
      <c r="P102" s="158"/>
      <c r="Q102" s="158"/>
    </row>
    <row r="103" spans="1:17" x14ac:dyDescent="0.25">
      <c r="F103" s="239"/>
      <c r="G103" s="239"/>
      <c r="H103" s="239"/>
      <c r="I103" s="239"/>
      <c r="J103" s="239"/>
      <c r="K103" s="239"/>
      <c r="L103" s="239"/>
      <c r="M103" s="239"/>
      <c r="N103" s="158"/>
      <c r="O103" s="158"/>
      <c r="P103" s="158"/>
      <c r="Q103" s="158"/>
    </row>
    <row r="104" spans="1:17" x14ac:dyDescent="0.25">
      <c r="F104" s="239"/>
      <c r="G104" s="239"/>
      <c r="H104" s="239"/>
      <c r="I104" s="239"/>
      <c r="J104" s="239"/>
      <c r="K104" s="239"/>
      <c r="L104" s="239"/>
      <c r="M104" s="239"/>
      <c r="N104" s="158"/>
      <c r="O104" s="158"/>
      <c r="P104" s="158"/>
      <c r="Q104" s="158"/>
    </row>
    <row r="105" spans="1:17" x14ac:dyDescent="0.25">
      <c r="F105" s="239"/>
      <c r="G105" s="239"/>
      <c r="H105" s="239"/>
      <c r="I105" s="239"/>
      <c r="J105" s="239"/>
      <c r="K105" s="239"/>
      <c r="L105" s="239"/>
      <c r="M105" s="239"/>
      <c r="N105" s="158"/>
      <c r="O105" s="158"/>
      <c r="P105" s="158"/>
      <c r="Q105" s="158"/>
    </row>
    <row r="106" spans="1:17" x14ac:dyDescent="0.25">
      <c r="F106" s="239"/>
      <c r="G106" s="239"/>
      <c r="H106" s="239"/>
      <c r="I106" s="239"/>
      <c r="J106" s="239"/>
      <c r="K106" s="239"/>
      <c r="L106" s="239"/>
      <c r="M106" s="239"/>
      <c r="N106" s="158"/>
      <c r="O106" s="158"/>
      <c r="P106" s="158"/>
      <c r="Q106" s="158"/>
    </row>
    <row r="107" spans="1:17" x14ac:dyDescent="0.25">
      <c r="F107" s="239"/>
      <c r="G107" s="239"/>
      <c r="H107" s="239"/>
      <c r="I107" s="239"/>
      <c r="J107" s="239"/>
      <c r="K107" s="239"/>
      <c r="L107" s="239"/>
      <c r="M107" s="239"/>
      <c r="N107" s="158"/>
      <c r="O107" s="158"/>
      <c r="P107" s="158"/>
      <c r="Q107" s="158"/>
    </row>
    <row r="108" spans="1:17" x14ac:dyDescent="0.25">
      <c r="F108" s="239"/>
      <c r="G108" s="239"/>
      <c r="H108" s="239"/>
      <c r="I108" s="239"/>
      <c r="J108" s="239"/>
      <c r="K108" s="239"/>
      <c r="L108" s="239"/>
      <c r="M108" s="239"/>
      <c r="N108" s="158"/>
      <c r="O108" s="158"/>
      <c r="P108" s="158"/>
      <c r="Q108" s="158"/>
    </row>
    <row r="109" spans="1:17" x14ac:dyDescent="0.25">
      <c r="F109" s="239"/>
      <c r="G109" s="239"/>
      <c r="H109" s="239"/>
      <c r="I109" s="239"/>
      <c r="J109" s="239"/>
      <c r="K109" s="239"/>
      <c r="L109" s="239"/>
      <c r="M109" s="239"/>
      <c r="N109" s="158"/>
      <c r="O109" s="158"/>
      <c r="P109" s="158"/>
      <c r="Q109" s="158"/>
    </row>
    <row r="110" spans="1:17" x14ac:dyDescent="0.25">
      <c r="F110" s="239"/>
      <c r="G110" s="239"/>
      <c r="H110" s="239"/>
      <c r="I110" s="239"/>
      <c r="J110" s="239"/>
      <c r="K110" s="239"/>
      <c r="L110" s="239"/>
      <c r="M110" s="239"/>
    </row>
    <row r="111" spans="1:17" x14ac:dyDescent="0.25">
      <c r="F111" s="239"/>
      <c r="G111" s="239"/>
      <c r="H111" s="239"/>
      <c r="I111" s="239"/>
      <c r="J111" s="239"/>
      <c r="K111" s="239"/>
      <c r="L111" s="239"/>
      <c r="M111" s="239"/>
    </row>
    <row r="112" spans="1:17" x14ac:dyDescent="0.25">
      <c r="F112" s="239"/>
      <c r="G112" s="239"/>
      <c r="H112" s="239"/>
      <c r="I112" s="239"/>
      <c r="J112" s="239"/>
      <c r="K112" s="239"/>
      <c r="L112" s="239"/>
      <c r="M112" s="239"/>
    </row>
    <row r="113" spans="6:13" x14ac:dyDescent="0.25">
      <c r="F113" s="239"/>
      <c r="G113" s="239"/>
      <c r="H113" s="239"/>
      <c r="I113" s="239"/>
      <c r="J113" s="239"/>
      <c r="K113" s="239"/>
      <c r="L113" s="239"/>
      <c r="M113" s="239"/>
    </row>
    <row r="114" spans="6:13" x14ac:dyDescent="0.25">
      <c r="F114" s="239"/>
      <c r="G114" s="239"/>
      <c r="H114" s="239"/>
      <c r="I114" s="239"/>
      <c r="J114" s="239"/>
      <c r="K114" s="239"/>
      <c r="L114" s="239"/>
      <c r="M114" s="239"/>
    </row>
    <row r="115" spans="6:13" x14ac:dyDescent="0.25">
      <c r="F115" s="239"/>
      <c r="G115" s="239"/>
      <c r="H115" s="239"/>
      <c r="I115" s="239"/>
      <c r="J115" s="239"/>
      <c r="K115" s="239"/>
      <c r="L115" s="239"/>
      <c r="M115" s="239"/>
    </row>
    <row r="116" spans="6:13" x14ac:dyDescent="0.25">
      <c r="F116" s="239"/>
      <c r="G116" s="239"/>
      <c r="H116" s="239"/>
      <c r="I116" s="239"/>
      <c r="J116" s="239"/>
      <c r="K116" s="239"/>
      <c r="L116" s="239"/>
      <c r="M116" s="239"/>
    </row>
  </sheetData>
  <autoFilter ref="A6:T49"/>
  <mergeCells count="143">
    <mergeCell ref="A47:F47"/>
    <mergeCell ref="C48:F48"/>
    <mergeCell ref="C49:K49"/>
    <mergeCell ref="G38:G41"/>
    <mergeCell ref="H38:H41"/>
    <mergeCell ref="I38:I41"/>
    <mergeCell ref="J38:J39"/>
    <mergeCell ref="K38:K40"/>
    <mergeCell ref="L38:L39"/>
    <mergeCell ref="A38:A41"/>
    <mergeCell ref="B38:B41"/>
    <mergeCell ref="C38:C41"/>
    <mergeCell ref="D38:D41"/>
    <mergeCell ref="E38:E41"/>
    <mergeCell ref="F38:F41"/>
    <mergeCell ref="Q32:Q37"/>
    <mergeCell ref="F30:F31"/>
    <mergeCell ref="G30:G31"/>
    <mergeCell ref="H30:H31"/>
    <mergeCell ref="I30:I31"/>
    <mergeCell ref="Q30:Q31"/>
    <mergeCell ref="P38:P39"/>
    <mergeCell ref="Q38:Q41"/>
    <mergeCell ref="R38:R39"/>
    <mergeCell ref="A32:A37"/>
    <mergeCell ref="B32:B37"/>
    <mergeCell ref="C32:C37"/>
    <mergeCell ref="D32:D37"/>
    <mergeCell ref="E32:E37"/>
    <mergeCell ref="G27:G28"/>
    <mergeCell ref="H27:H28"/>
    <mergeCell ref="I27:I28"/>
    <mergeCell ref="K27:K28"/>
    <mergeCell ref="F32:F37"/>
    <mergeCell ref="G32:G37"/>
    <mergeCell ref="H32:H37"/>
    <mergeCell ref="I32:I37"/>
    <mergeCell ref="J32:J33"/>
    <mergeCell ref="Q27:Q28"/>
    <mergeCell ref="A30:A31"/>
    <mergeCell ref="B30:B31"/>
    <mergeCell ref="C30:C31"/>
    <mergeCell ref="D30:D31"/>
    <mergeCell ref="E30:E31"/>
    <mergeCell ref="K23:K24"/>
    <mergeCell ref="L23:L24"/>
    <mergeCell ref="P23:P24"/>
    <mergeCell ref="Q23:Q25"/>
    <mergeCell ref="A27:A28"/>
    <mergeCell ref="B27:B28"/>
    <mergeCell ref="C27:C28"/>
    <mergeCell ref="D27:D28"/>
    <mergeCell ref="E27:E28"/>
    <mergeCell ref="F27:F28"/>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A16:A17"/>
    <mergeCell ref="B16:B17"/>
    <mergeCell ref="C16:C17"/>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Q7:Q11"/>
    <mergeCell ref="K10:K11"/>
    <mergeCell ref="M4:O4"/>
    <mergeCell ref="P4:P5"/>
    <mergeCell ref="Q4:Q5"/>
    <mergeCell ref="G14:G15"/>
    <mergeCell ref="H14:H15"/>
    <mergeCell ref="I14:I15"/>
    <mergeCell ref="K14:K15"/>
    <mergeCell ref="Q14:Q15"/>
    <mergeCell ref="R4:R5"/>
    <mergeCell ref="S4:T4"/>
    <mergeCell ref="A7:A11"/>
    <mergeCell ref="B7:B11"/>
    <mergeCell ref="C7:C11"/>
    <mergeCell ref="D7:D11"/>
    <mergeCell ref="E7:E11"/>
    <mergeCell ref="G4:G5"/>
    <mergeCell ref="H4:H5"/>
    <mergeCell ref="I4:I5"/>
    <mergeCell ref="J4:J5"/>
    <mergeCell ref="K4:K5"/>
    <mergeCell ref="L4:L5"/>
    <mergeCell ref="A4:A5"/>
    <mergeCell ref="B4:B5"/>
    <mergeCell ref="C4:C5"/>
    <mergeCell ref="D4:D5"/>
    <mergeCell ref="E4:E5"/>
    <mergeCell ref="F4:F5"/>
    <mergeCell ref="F7:F11"/>
    <mergeCell ref="G7:G11"/>
    <mergeCell ref="H7:H11"/>
    <mergeCell ref="I7:I11"/>
    <mergeCell ref="K7:K9"/>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10. 2019
</oddFooter>
  </headerFooter>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7"/>
  <sheetViews>
    <sheetView topLeftCell="A46" zoomScale="55" zoomScaleNormal="55" zoomScaleSheetLayoutView="39" zoomScalePageLayoutView="55" workbookViewId="0">
      <selection activeCell="C38" sqref="C38"/>
    </sheetView>
  </sheetViews>
  <sheetFormatPr defaultRowHeight="15" x14ac:dyDescent="0.25"/>
  <cols>
    <col min="1" max="1" width="4.7109375" customWidth="1"/>
    <col min="2" max="2" width="14.140625" customWidth="1"/>
    <col min="3" max="3" width="23.42578125" style="224" customWidth="1"/>
    <col min="4" max="4" width="17.28515625" style="224" customWidth="1"/>
    <col min="5" max="5" width="11.7109375" style="224" customWidth="1"/>
    <col min="6" max="6" width="8.7109375" style="224" customWidth="1"/>
    <col min="7" max="7" width="18.7109375" style="225" customWidth="1"/>
    <col min="8" max="8" width="13.85546875" style="226"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2" max="22" width="13" bestFit="1" customWidth="1"/>
    <col min="23" max="23" width="11.7109375" bestFit="1" customWidth="1"/>
    <col min="24" max="24" width="12.28515625" bestFit="1" customWidth="1"/>
    <col min="26" max="26" width="8.7109375"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45" customHeight="1" x14ac:dyDescent="0.35">
      <c r="A1" s="751" t="s">
        <v>855</v>
      </c>
    </row>
    <row r="2" spans="1:79" ht="37.9" customHeight="1" x14ac:dyDescent="0.45">
      <c r="A2" s="752" t="s">
        <v>866</v>
      </c>
      <c r="C2" s="141"/>
      <c r="D2" s="141"/>
      <c r="E2" s="141"/>
      <c r="F2" s="141"/>
      <c r="G2" s="142"/>
      <c r="H2" s="143"/>
      <c r="I2" s="144"/>
      <c r="J2" s="144"/>
      <c r="K2" s="144"/>
      <c r="L2" s="144"/>
      <c r="M2" s="144"/>
      <c r="N2" s="144"/>
      <c r="O2" s="144"/>
      <c r="P2" s="144"/>
      <c r="Q2" s="144"/>
      <c r="R2" s="145"/>
    </row>
    <row r="3" spans="1:79" ht="15" customHeight="1" thickBot="1" x14ac:dyDescent="0.5">
      <c r="B3" s="140"/>
      <c r="C3" s="141"/>
      <c r="D3" s="141"/>
      <c r="E3" s="141"/>
      <c r="F3" s="141"/>
      <c r="G3" s="142"/>
      <c r="H3" s="143"/>
      <c r="I3" s="144"/>
      <c r="J3" s="144"/>
      <c r="K3" s="144"/>
      <c r="L3" s="144"/>
      <c r="M3" s="144"/>
      <c r="N3" s="144"/>
      <c r="O3" s="144"/>
      <c r="P3" s="144"/>
      <c r="Q3" s="144"/>
      <c r="R3" s="145"/>
    </row>
    <row r="4" spans="1:79" ht="32.25" customHeight="1" x14ac:dyDescent="0.25">
      <c r="A4" s="1147" t="s">
        <v>237</v>
      </c>
      <c r="B4" s="1141" t="s">
        <v>238</v>
      </c>
      <c r="C4" s="1141" t="s">
        <v>101</v>
      </c>
      <c r="D4" s="1141" t="s">
        <v>239</v>
      </c>
      <c r="E4" s="1141" t="s">
        <v>240</v>
      </c>
      <c r="F4" s="1149" t="s">
        <v>241</v>
      </c>
      <c r="G4" s="1137" t="s">
        <v>23</v>
      </c>
      <c r="H4" s="1139" t="s">
        <v>242</v>
      </c>
      <c r="I4" s="1141" t="s">
        <v>243</v>
      </c>
      <c r="J4" s="1141" t="s">
        <v>29</v>
      </c>
      <c r="K4" s="1143" t="s">
        <v>50</v>
      </c>
      <c r="L4" s="1145" t="s">
        <v>244</v>
      </c>
      <c r="M4" s="1117" t="s">
        <v>245</v>
      </c>
      <c r="N4" s="1118"/>
      <c r="O4" s="1119"/>
      <c r="P4" s="1120" t="s">
        <v>246</v>
      </c>
      <c r="Q4" s="1122" t="s">
        <v>690</v>
      </c>
      <c r="R4" s="1124" t="s">
        <v>247</v>
      </c>
      <c r="S4" s="1126" t="s">
        <v>691</v>
      </c>
      <c r="T4" s="1127"/>
    </row>
    <row r="5" spans="1:79" ht="164.25" customHeight="1" x14ac:dyDescent="0.25">
      <c r="A5" s="1148"/>
      <c r="B5" s="1142"/>
      <c r="C5" s="1142"/>
      <c r="D5" s="856"/>
      <c r="E5" s="1142"/>
      <c r="F5" s="1150"/>
      <c r="G5" s="1138"/>
      <c r="H5" s="1140"/>
      <c r="I5" s="1142"/>
      <c r="J5" s="1142"/>
      <c r="K5" s="1144"/>
      <c r="L5" s="1146"/>
      <c r="M5" s="146" t="s">
        <v>248</v>
      </c>
      <c r="N5" s="147" t="s">
        <v>692</v>
      </c>
      <c r="O5" s="148" t="s">
        <v>249</v>
      </c>
      <c r="P5" s="1121"/>
      <c r="Q5" s="1123"/>
      <c r="R5" s="1125"/>
      <c r="S5" s="632" t="s">
        <v>694</v>
      </c>
      <c r="T5" s="633" t="s">
        <v>695</v>
      </c>
    </row>
    <row r="6" spans="1:79" ht="34.5" customHeight="1" thickBot="1" x14ac:dyDescent="0.3">
      <c r="A6" s="149" t="s">
        <v>250</v>
      </c>
      <c r="B6" s="150" t="s">
        <v>251</v>
      </c>
      <c r="C6" s="150" t="s">
        <v>252</v>
      </c>
      <c r="D6" s="150" t="s">
        <v>253</v>
      </c>
      <c r="E6" s="150" t="s">
        <v>254</v>
      </c>
      <c r="F6" s="150" t="s">
        <v>255</v>
      </c>
      <c r="G6" s="150" t="s">
        <v>256</v>
      </c>
      <c r="H6" s="151" t="s">
        <v>257</v>
      </c>
      <c r="I6" s="150" t="s">
        <v>258</v>
      </c>
      <c r="J6" s="152" t="s">
        <v>259</v>
      </c>
      <c r="K6" s="152" t="s">
        <v>260</v>
      </c>
      <c r="L6" s="153" t="s">
        <v>261</v>
      </c>
      <c r="M6" s="154" t="s">
        <v>262</v>
      </c>
      <c r="N6" s="149" t="s">
        <v>263</v>
      </c>
      <c r="O6" s="155" t="s">
        <v>264</v>
      </c>
      <c r="P6" s="156" t="s">
        <v>265</v>
      </c>
      <c r="Q6" s="149" t="s">
        <v>696</v>
      </c>
      <c r="R6" s="634" t="s">
        <v>697</v>
      </c>
      <c r="S6" s="635" t="s">
        <v>698</v>
      </c>
      <c r="T6" s="150" t="s">
        <v>699</v>
      </c>
    </row>
    <row r="7" spans="1:79" ht="198" customHeight="1" x14ac:dyDescent="0.25">
      <c r="A7" s="1128">
        <v>1</v>
      </c>
      <c r="B7" s="1131" t="s">
        <v>56</v>
      </c>
      <c r="C7" s="1133" t="s">
        <v>55</v>
      </c>
      <c r="D7" s="1133" t="s">
        <v>266</v>
      </c>
      <c r="E7" s="1134" t="s">
        <v>57</v>
      </c>
      <c r="F7" s="1161" t="s">
        <v>267</v>
      </c>
      <c r="G7" s="1164">
        <v>362375172.18000001</v>
      </c>
      <c r="H7" s="1133" t="s">
        <v>56</v>
      </c>
      <c r="I7" s="1133" t="s">
        <v>268</v>
      </c>
      <c r="J7" s="1133" t="s">
        <v>269</v>
      </c>
      <c r="K7" s="1167" t="s">
        <v>270</v>
      </c>
      <c r="L7" s="1151">
        <v>101386743</v>
      </c>
      <c r="M7" s="1151">
        <f>N7+O7</f>
        <v>1004341.5</v>
      </c>
      <c r="N7" s="157">
        <v>1004341.5</v>
      </c>
      <c r="O7" s="1154">
        <v>0</v>
      </c>
      <c r="P7" s="1157">
        <f>M7/L7</f>
        <v>9.9060436333377432E-3</v>
      </c>
      <c r="Q7" s="1157">
        <f>M7/G7</f>
        <v>2.7715516324090788E-3</v>
      </c>
      <c r="R7" s="1158" t="s">
        <v>271</v>
      </c>
      <c r="S7" s="636">
        <f>T7/L7</f>
        <v>0.99009395636666231</v>
      </c>
      <c r="T7" s="637">
        <f>L7-M7</f>
        <v>100382401.5</v>
      </c>
      <c r="U7" s="158"/>
    </row>
    <row r="8" spans="1:79" ht="109.5" customHeight="1" x14ac:dyDescent="0.25">
      <c r="A8" s="1129"/>
      <c r="B8" s="1025"/>
      <c r="C8" s="1012"/>
      <c r="D8" s="1012"/>
      <c r="E8" s="1135"/>
      <c r="F8" s="1162"/>
      <c r="G8" s="1165"/>
      <c r="H8" s="1012"/>
      <c r="I8" s="1012"/>
      <c r="J8" s="1012"/>
      <c r="K8" s="1034"/>
      <c r="L8" s="1152"/>
      <c r="M8" s="1152"/>
      <c r="N8" s="159" t="s">
        <v>272</v>
      </c>
      <c r="O8" s="1155"/>
      <c r="P8" s="1037"/>
      <c r="Q8" s="1037"/>
      <c r="R8" s="1159"/>
      <c r="S8" s="636"/>
      <c r="T8" s="637"/>
      <c r="U8" s="158"/>
    </row>
    <row r="9" spans="1:79" ht="218.25" customHeight="1" x14ac:dyDescent="0.25">
      <c r="A9" s="1130"/>
      <c r="B9" s="1132"/>
      <c r="C9" s="1050"/>
      <c r="D9" s="1050"/>
      <c r="E9" s="1136"/>
      <c r="F9" s="1163"/>
      <c r="G9" s="1166"/>
      <c r="H9" s="1050"/>
      <c r="I9" s="1050"/>
      <c r="J9" s="1050"/>
      <c r="K9" s="1035"/>
      <c r="L9" s="1153"/>
      <c r="M9" s="1153"/>
      <c r="N9" s="160">
        <v>5641832.5</v>
      </c>
      <c r="O9" s="1156"/>
      <c r="P9" s="1038"/>
      <c r="Q9" s="1037"/>
      <c r="R9" s="1160"/>
      <c r="S9" s="636"/>
      <c r="T9" s="637"/>
      <c r="U9" s="158"/>
    </row>
    <row r="10" spans="1:79" ht="51" customHeight="1" x14ac:dyDescent="0.25">
      <c r="A10" s="1178">
        <v>2</v>
      </c>
      <c r="B10" s="1173" t="s">
        <v>56</v>
      </c>
      <c r="C10" s="1173" t="s">
        <v>273</v>
      </c>
      <c r="D10" s="1173" t="s">
        <v>266</v>
      </c>
      <c r="E10" s="1173" t="s">
        <v>274</v>
      </c>
      <c r="F10" s="1173" t="s">
        <v>267</v>
      </c>
      <c r="G10" s="1172">
        <v>462724796.58999997</v>
      </c>
      <c r="H10" s="1173" t="s">
        <v>56</v>
      </c>
      <c r="I10" s="1173" t="s">
        <v>275</v>
      </c>
      <c r="J10" s="1173" t="s">
        <v>269</v>
      </c>
      <c r="K10" s="1174" t="s">
        <v>276</v>
      </c>
      <c r="L10" s="1177">
        <v>13225052</v>
      </c>
      <c r="M10" s="1177">
        <f>N10+O10</f>
        <v>96798.25</v>
      </c>
      <c r="N10" s="163">
        <v>96798.25</v>
      </c>
      <c r="O10" s="1180">
        <v>0</v>
      </c>
      <c r="P10" s="1036">
        <f>M10/L10</f>
        <v>7.3193095951531988E-3</v>
      </c>
      <c r="Q10" s="1036">
        <f>M10/G10</f>
        <v>2.0919183651566583E-4</v>
      </c>
      <c r="R10" s="1168" t="s">
        <v>277</v>
      </c>
      <c r="S10" s="638">
        <f>T10/L10</f>
        <v>0.99268069040484685</v>
      </c>
      <c r="T10" s="496">
        <f>L10-M10</f>
        <v>13128253.75</v>
      </c>
      <c r="U10" s="158"/>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row>
    <row r="11" spans="1:79" ht="60" x14ac:dyDescent="0.25">
      <c r="A11" s="1129"/>
      <c r="B11" s="1173"/>
      <c r="C11" s="1173"/>
      <c r="D11" s="1173"/>
      <c r="E11" s="1173"/>
      <c r="F11" s="1173"/>
      <c r="G11" s="1172"/>
      <c r="H11" s="1173"/>
      <c r="I11" s="1173"/>
      <c r="J11" s="1173"/>
      <c r="K11" s="1175"/>
      <c r="L11" s="1152"/>
      <c r="M11" s="1152"/>
      <c r="N11" s="165" t="s">
        <v>278</v>
      </c>
      <c r="O11" s="1181"/>
      <c r="P11" s="1037"/>
      <c r="Q11" s="1037"/>
      <c r="R11" s="1159"/>
      <c r="S11" s="638"/>
      <c r="T11" s="496"/>
      <c r="U11" s="158"/>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row>
    <row r="12" spans="1:79" ht="108.75" customHeight="1" x14ac:dyDescent="0.25">
      <c r="A12" s="1130"/>
      <c r="B12" s="1173"/>
      <c r="C12" s="1173"/>
      <c r="D12" s="1173"/>
      <c r="E12" s="1173"/>
      <c r="F12" s="1173"/>
      <c r="G12" s="1172"/>
      <c r="H12" s="1173"/>
      <c r="I12" s="1173"/>
      <c r="J12" s="1173"/>
      <c r="K12" s="1176"/>
      <c r="L12" s="1153"/>
      <c r="M12" s="1153"/>
      <c r="N12" s="166">
        <v>290394.75</v>
      </c>
      <c r="O12" s="1182"/>
      <c r="P12" s="1038"/>
      <c r="Q12" s="1038"/>
      <c r="R12" s="1160"/>
      <c r="S12" s="638"/>
      <c r="T12" s="496"/>
      <c r="U12" s="158"/>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row>
    <row r="13" spans="1:79" ht="237" customHeight="1" x14ac:dyDescent="0.25">
      <c r="A13" s="1169">
        <v>3</v>
      </c>
      <c r="B13" s="1011" t="s">
        <v>59</v>
      </c>
      <c r="C13" s="1011" t="s">
        <v>60</v>
      </c>
      <c r="D13" s="1011" t="s">
        <v>279</v>
      </c>
      <c r="E13" s="1011" t="s">
        <v>61</v>
      </c>
      <c r="F13" s="1011" t="s">
        <v>267</v>
      </c>
      <c r="G13" s="1179">
        <v>400418989.25999999</v>
      </c>
      <c r="H13" s="1011" t="s">
        <v>280</v>
      </c>
      <c r="I13" s="1011" t="s">
        <v>281</v>
      </c>
      <c r="J13" s="1011" t="s">
        <v>269</v>
      </c>
      <c r="K13" s="1033" t="s">
        <v>282</v>
      </c>
      <c r="L13" s="1177">
        <v>178471075</v>
      </c>
      <c r="M13" s="1177">
        <f>N13+O13</f>
        <v>11053466</v>
      </c>
      <c r="N13" s="167">
        <v>11053466</v>
      </c>
      <c r="O13" s="1180">
        <v>0</v>
      </c>
      <c r="P13" s="1036">
        <f>M13/L13</f>
        <v>6.1934215390365074E-2</v>
      </c>
      <c r="Q13" s="1036">
        <f>(M13+M16+M17)/G13</f>
        <v>0.1545071279320076</v>
      </c>
      <c r="R13" s="1183" t="s">
        <v>283</v>
      </c>
      <c r="S13" s="638"/>
      <c r="T13" s="496"/>
      <c r="U13" s="158"/>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row>
    <row r="14" spans="1:79" ht="176.25" customHeight="1" x14ac:dyDescent="0.25">
      <c r="A14" s="1170"/>
      <c r="B14" s="1012"/>
      <c r="C14" s="1012"/>
      <c r="D14" s="1012"/>
      <c r="E14" s="1012"/>
      <c r="F14" s="1012"/>
      <c r="G14" s="1165"/>
      <c r="H14" s="1012"/>
      <c r="I14" s="1012"/>
      <c r="J14" s="1012"/>
      <c r="K14" s="1034"/>
      <c r="L14" s="1152"/>
      <c r="M14" s="1152"/>
      <c r="N14" s="168" t="s">
        <v>284</v>
      </c>
      <c r="O14" s="1181"/>
      <c r="P14" s="1037"/>
      <c r="Q14" s="1037"/>
      <c r="R14" s="1184"/>
      <c r="S14" s="638"/>
      <c r="T14" s="496"/>
      <c r="U14" s="158"/>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row>
    <row r="15" spans="1:79" ht="239.25" customHeight="1" x14ac:dyDescent="0.25">
      <c r="A15" s="1170"/>
      <c r="B15" s="1012"/>
      <c r="C15" s="1012"/>
      <c r="D15" s="1012"/>
      <c r="E15" s="1012"/>
      <c r="F15" s="1012"/>
      <c r="G15" s="1165"/>
      <c r="H15" s="1012"/>
      <c r="I15" s="1012"/>
      <c r="J15" s="1012"/>
      <c r="K15" s="1035"/>
      <c r="L15" s="1153"/>
      <c r="M15" s="1153"/>
      <c r="N15" s="169">
        <v>33160392</v>
      </c>
      <c r="O15" s="1182"/>
      <c r="P15" s="1038"/>
      <c r="Q15" s="1037"/>
      <c r="R15" s="1184"/>
      <c r="S15" s="638"/>
      <c r="T15" s="496"/>
      <c r="U15" s="158"/>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row>
    <row r="16" spans="1:79" s="164" customFormat="1" ht="345" x14ac:dyDescent="0.25">
      <c r="A16" s="1170"/>
      <c r="B16" s="1012"/>
      <c r="C16" s="1012"/>
      <c r="D16" s="1012"/>
      <c r="E16" s="1012"/>
      <c r="F16" s="1012"/>
      <c r="G16" s="1165"/>
      <c r="H16" s="1012"/>
      <c r="I16" s="1012"/>
      <c r="J16" s="490" t="s">
        <v>39</v>
      </c>
      <c r="K16" s="639" t="s">
        <v>282</v>
      </c>
      <c r="L16" s="722">
        <v>40518449.969999999</v>
      </c>
      <c r="M16" s="640">
        <f t="shared" ref="M16:M23" si="0">N16+O16</f>
        <v>39887710.969999999</v>
      </c>
      <c r="N16" s="170">
        <v>39887710.969999999</v>
      </c>
      <c r="O16" s="171">
        <v>0</v>
      </c>
      <c r="P16" s="494">
        <f t="shared" ref="P16:P22" si="1">M16/L16</f>
        <v>0.98443328902100147</v>
      </c>
      <c r="Q16" s="1037"/>
      <c r="R16" s="10" t="s">
        <v>285</v>
      </c>
      <c r="S16" s="638">
        <f t="shared" ref="S16:S22" si="2">T16/L16</f>
        <v>1.5566710978998489E-2</v>
      </c>
      <c r="T16" s="496">
        <f t="shared" ref="T16:T22" si="3">L16-M16</f>
        <v>630739</v>
      </c>
      <c r="U16" s="158"/>
    </row>
    <row r="17" spans="1:79" s="164" customFormat="1" ht="119.45" customHeight="1" x14ac:dyDescent="0.25">
      <c r="A17" s="1170"/>
      <c r="B17" s="1012"/>
      <c r="C17" s="1012"/>
      <c r="D17" s="1012"/>
      <c r="E17" s="1012"/>
      <c r="F17" s="1012"/>
      <c r="G17" s="1165"/>
      <c r="H17" s="1012"/>
      <c r="I17" s="1012"/>
      <c r="J17" s="1011" t="s">
        <v>269</v>
      </c>
      <c r="K17" s="1033" t="s">
        <v>286</v>
      </c>
      <c r="L17" s="1185">
        <v>10926411.029999999</v>
      </c>
      <c r="M17" s="1108">
        <f>N17+N18+N19+O19</f>
        <v>10926411.030000001</v>
      </c>
      <c r="N17" s="172">
        <v>823671</v>
      </c>
      <c r="O17" s="641">
        <v>0</v>
      </c>
      <c r="P17" s="1036">
        <f t="shared" si="1"/>
        <v>1.0000000000000002</v>
      </c>
      <c r="Q17" s="1037"/>
      <c r="R17" s="1183" t="s">
        <v>825</v>
      </c>
      <c r="S17" s="638">
        <f t="shared" si="2"/>
        <v>0</v>
      </c>
      <c r="T17" s="496">
        <f t="shared" si="3"/>
        <v>0</v>
      </c>
      <c r="U17" s="158"/>
    </row>
    <row r="18" spans="1:79" s="164" customFormat="1" ht="148.9" customHeight="1" x14ac:dyDescent="0.25">
      <c r="A18" s="1170"/>
      <c r="B18" s="1012"/>
      <c r="C18" s="1012"/>
      <c r="D18" s="1012"/>
      <c r="E18" s="1012"/>
      <c r="F18" s="1012"/>
      <c r="G18" s="1165"/>
      <c r="H18" s="1012"/>
      <c r="I18" s="1012"/>
      <c r="J18" s="1012"/>
      <c r="K18" s="1034"/>
      <c r="L18" s="1186"/>
      <c r="M18" s="1188"/>
      <c r="N18" s="172">
        <v>5878388</v>
      </c>
      <c r="O18" s="642">
        <v>0</v>
      </c>
      <c r="P18" s="1037"/>
      <c r="Q18" s="1037"/>
      <c r="R18" s="1184"/>
      <c r="S18" s="638"/>
      <c r="T18" s="496"/>
      <c r="U18" s="158"/>
    </row>
    <row r="19" spans="1:79" s="164" customFormat="1" ht="180.6" customHeight="1" x14ac:dyDescent="0.25">
      <c r="A19" s="1171"/>
      <c r="B19" s="1050"/>
      <c r="C19" s="1050"/>
      <c r="D19" s="1050"/>
      <c r="E19" s="1050"/>
      <c r="F19" s="1050"/>
      <c r="G19" s="1166"/>
      <c r="H19" s="1050"/>
      <c r="I19" s="1050"/>
      <c r="J19" s="1050"/>
      <c r="K19" s="1035"/>
      <c r="L19" s="1187"/>
      <c r="M19" s="1109"/>
      <c r="N19" s="172">
        <v>0</v>
      </c>
      <c r="O19" s="642">
        <v>4224352.03</v>
      </c>
      <c r="P19" s="1038"/>
      <c r="Q19" s="1037"/>
      <c r="R19" s="1189"/>
      <c r="S19" s="638"/>
      <c r="T19" s="496"/>
      <c r="U19" s="158"/>
    </row>
    <row r="20" spans="1:79" ht="308.25" customHeight="1" x14ac:dyDescent="0.25">
      <c r="A20" s="1169">
        <v>4</v>
      </c>
      <c r="B20" s="1011" t="s">
        <v>287</v>
      </c>
      <c r="C20" s="1011" t="s">
        <v>288</v>
      </c>
      <c r="D20" s="1011" t="s">
        <v>279</v>
      </c>
      <c r="E20" s="1199" t="s">
        <v>289</v>
      </c>
      <c r="F20" s="1196" t="s">
        <v>267</v>
      </c>
      <c r="G20" s="1179">
        <v>433013258.18000001</v>
      </c>
      <c r="H20" s="1206" t="s">
        <v>280</v>
      </c>
      <c r="I20" s="1208" t="s">
        <v>290</v>
      </c>
      <c r="J20" s="518" t="s">
        <v>269</v>
      </c>
      <c r="K20" s="518" t="s">
        <v>291</v>
      </c>
      <c r="L20" s="173">
        <v>354887803</v>
      </c>
      <c r="M20" s="640">
        <f t="shared" si="0"/>
        <v>88721951</v>
      </c>
      <c r="N20" s="175">
        <v>88721951</v>
      </c>
      <c r="O20" s="643">
        <v>0</v>
      </c>
      <c r="P20" s="506">
        <f t="shared" si="1"/>
        <v>0.250000000704448</v>
      </c>
      <c r="Q20" s="1036">
        <f>(M20+M21)/G20</f>
        <v>0.20558712537848972</v>
      </c>
      <c r="R20" s="644" t="s">
        <v>292</v>
      </c>
      <c r="S20" s="638">
        <f t="shared" si="2"/>
        <v>0.74999999929555206</v>
      </c>
      <c r="T20" s="496">
        <f t="shared" si="3"/>
        <v>266165852</v>
      </c>
      <c r="U20" s="158"/>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row>
    <row r="21" spans="1:79" ht="304.89999999999998" customHeight="1" x14ac:dyDescent="0.25">
      <c r="A21" s="1171"/>
      <c r="B21" s="1050"/>
      <c r="C21" s="1050"/>
      <c r="D21" s="856"/>
      <c r="E21" s="1136"/>
      <c r="F21" s="1198"/>
      <c r="G21" s="1166"/>
      <c r="H21" s="1207"/>
      <c r="I21" s="1209"/>
      <c r="J21" s="490" t="s">
        <v>48</v>
      </c>
      <c r="K21" s="518" t="s">
        <v>293</v>
      </c>
      <c r="L21" s="173">
        <v>300000</v>
      </c>
      <c r="M21" s="640">
        <f t="shared" si="0"/>
        <v>300000</v>
      </c>
      <c r="N21" s="176">
        <v>300000</v>
      </c>
      <c r="O21" s="643">
        <v>0</v>
      </c>
      <c r="P21" s="506">
        <f t="shared" si="1"/>
        <v>1</v>
      </c>
      <c r="Q21" s="1038"/>
      <c r="R21" s="644" t="s">
        <v>294</v>
      </c>
      <c r="S21" s="638">
        <f t="shared" si="2"/>
        <v>0</v>
      </c>
      <c r="T21" s="496">
        <f t="shared" si="3"/>
        <v>0</v>
      </c>
      <c r="U21" s="158"/>
    </row>
    <row r="22" spans="1:79" ht="270" x14ac:dyDescent="0.25">
      <c r="A22" s="1178">
        <v>5</v>
      </c>
      <c r="B22" s="1190" t="s">
        <v>56</v>
      </c>
      <c r="C22" s="1011" t="s">
        <v>295</v>
      </c>
      <c r="D22" s="1011" t="s">
        <v>266</v>
      </c>
      <c r="E22" s="1193" t="s">
        <v>296</v>
      </c>
      <c r="F22" s="1196" t="s">
        <v>66</v>
      </c>
      <c r="G22" s="878">
        <v>383980487.01999998</v>
      </c>
      <c r="H22" s="1200" t="s">
        <v>56</v>
      </c>
      <c r="I22" s="842" t="s">
        <v>297</v>
      </c>
      <c r="J22" s="518" t="s">
        <v>39</v>
      </c>
      <c r="K22" s="518" t="s">
        <v>298</v>
      </c>
      <c r="L22" s="173">
        <v>31074718.09</v>
      </c>
      <c r="M22" s="640">
        <f t="shared" si="0"/>
        <v>31074718.09</v>
      </c>
      <c r="N22" s="176">
        <v>31074718.09</v>
      </c>
      <c r="O22" s="643">
        <v>0</v>
      </c>
      <c r="P22" s="506">
        <f t="shared" si="1"/>
        <v>1</v>
      </c>
      <c r="Q22" s="1036">
        <f>(M22+M23+M24+M25+M26)/G22</f>
        <v>8.2025185223434285E-2</v>
      </c>
      <c r="R22" s="10" t="s">
        <v>299</v>
      </c>
      <c r="S22" s="638">
        <f t="shared" si="2"/>
        <v>0</v>
      </c>
      <c r="T22" s="496">
        <f t="shared" si="3"/>
        <v>0</v>
      </c>
      <c r="U22" s="158"/>
    </row>
    <row r="23" spans="1:79" ht="90" x14ac:dyDescent="0.25">
      <c r="A23" s="1129"/>
      <c r="B23" s="1191"/>
      <c r="C23" s="1012"/>
      <c r="D23" s="1012"/>
      <c r="E23" s="1194"/>
      <c r="F23" s="1197"/>
      <c r="G23" s="879"/>
      <c r="H23" s="1201"/>
      <c r="I23" s="859"/>
      <c r="J23" s="490" t="s">
        <v>269</v>
      </c>
      <c r="K23" s="518" t="s">
        <v>300</v>
      </c>
      <c r="L23" s="173">
        <v>24838.28</v>
      </c>
      <c r="M23" s="640">
        <f t="shared" si="0"/>
        <v>24838.28</v>
      </c>
      <c r="N23" s="162">
        <v>0</v>
      </c>
      <c r="O23" s="643">
        <v>24838.28</v>
      </c>
      <c r="P23" s="506"/>
      <c r="Q23" s="1037"/>
      <c r="R23" s="644" t="s">
        <v>301</v>
      </c>
      <c r="S23" s="638"/>
      <c r="T23" s="496"/>
      <c r="U23" s="158"/>
    </row>
    <row r="24" spans="1:79" ht="103.5" customHeight="1" x14ac:dyDescent="0.25">
      <c r="A24" s="1129"/>
      <c r="B24" s="1191"/>
      <c r="C24" s="1012"/>
      <c r="D24" s="862"/>
      <c r="E24" s="1194"/>
      <c r="F24" s="1197"/>
      <c r="G24" s="879"/>
      <c r="H24" s="1201"/>
      <c r="I24" s="859"/>
      <c r="J24" s="490" t="s">
        <v>269</v>
      </c>
      <c r="K24" s="518" t="s">
        <v>302</v>
      </c>
      <c r="L24" s="173">
        <v>89232.79</v>
      </c>
      <c r="M24" s="640">
        <v>89233</v>
      </c>
      <c r="N24" s="1203">
        <v>393223</v>
      </c>
      <c r="O24" s="643">
        <v>0</v>
      </c>
      <c r="P24" s="506">
        <f t="shared" ref="P24:P37" si="4">M24/L24</f>
        <v>1.0000023533949796</v>
      </c>
      <c r="Q24" s="1037"/>
      <c r="R24" s="1168" t="s">
        <v>303</v>
      </c>
      <c r="S24" s="638"/>
      <c r="T24" s="496"/>
      <c r="U24" s="158"/>
    </row>
    <row r="25" spans="1:79" ht="137.25" customHeight="1" x14ac:dyDescent="0.25">
      <c r="A25" s="1129"/>
      <c r="B25" s="1191"/>
      <c r="C25" s="1012"/>
      <c r="D25" s="862"/>
      <c r="E25" s="1194"/>
      <c r="F25" s="1197"/>
      <c r="G25" s="879"/>
      <c r="H25" s="1201"/>
      <c r="I25" s="859"/>
      <c r="J25" s="490" t="s">
        <v>269</v>
      </c>
      <c r="K25" s="518" t="s">
        <v>304</v>
      </c>
      <c r="L25" s="173">
        <v>303989.96000000002</v>
      </c>
      <c r="M25" s="640">
        <v>303990</v>
      </c>
      <c r="N25" s="1204"/>
      <c r="O25" s="643">
        <v>0</v>
      </c>
      <c r="P25" s="506">
        <f t="shared" si="4"/>
        <v>1.0000001315832929</v>
      </c>
      <c r="Q25" s="1037"/>
      <c r="R25" s="1160"/>
      <c r="S25" s="638"/>
      <c r="T25" s="496"/>
      <c r="U25" s="158"/>
    </row>
    <row r="26" spans="1:79" ht="75" x14ac:dyDescent="0.25">
      <c r="A26" s="1130"/>
      <c r="B26" s="1192"/>
      <c r="C26" s="1050"/>
      <c r="D26" s="856"/>
      <c r="E26" s="1195"/>
      <c r="F26" s="1198"/>
      <c r="G26" s="881"/>
      <c r="H26" s="1202"/>
      <c r="I26" s="843"/>
      <c r="J26" s="490" t="s">
        <v>269</v>
      </c>
      <c r="K26" s="518" t="s">
        <v>305</v>
      </c>
      <c r="L26" s="173">
        <v>3291.2</v>
      </c>
      <c r="M26" s="640">
        <f t="shared" ref="M26:M32" si="5">N26+O26</f>
        <v>3291.2</v>
      </c>
      <c r="N26" s="162">
        <v>0</v>
      </c>
      <c r="O26" s="643">
        <v>3291.2</v>
      </c>
      <c r="P26" s="506">
        <f t="shared" si="4"/>
        <v>1</v>
      </c>
      <c r="Q26" s="1038"/>
      <c r="R26" s="644" t="s">
        <v>306</v>
      </c>
      <c r="S26" s="638"/>
      <c r="T26" s="496"/>
      <c r="U26" s="158"/>
    </row>
    <row r="27" spans="1:79" ht="360" x14ac:dyDescent="0.25">
      <c r="A27" s="1178">
        <v>6</v>
      </c>
      <c r="B27" s="1205" t="s">
        <v>56</v>
      </c>
      <c r="C27" s="1011" t="s">
        <v>143</v>
      </c>
      <c r="D27" s="1011" t="s">
        <v>266</v>
      </c>
      <c r="E27" s="1011" t="s">
        <v>144</v>
      </c>
      <c r="F27" s="1011" t="s">
        <v>307</v>
      </c>
      <c r="G27" s="878">
        <v>77718036.650000006</v>
      </c>
      <c r="H27" s="1011" t="s">
        <v>56</v>
      </c>
      <c r="I27" s="1011" t="s">
        <v>297</v>
      </c>
      <c r="J27" s="512" t="s">
        <v>39</v>
      </c>
      <c r="K27" s="645" t="s">
        <v>308</v>
      </c>
      <c r="L27" s="646">
        <v>19504849.310000002</v>
      </c>
      <c r="M27" s="647">
        <f t="shared" si="5"/>
        <v>16163365.609999999</v>
      </c>
      <c r="N27" s="648">
        <v>16163365.609999999</v>
      </c>
      <c r="O27" s="649">
        <v>0</v>
      </c>
      <c r="P27" s="506">
        <f t="shared" si="4"/>
        <v>0.8286844647250442</v>
      </c>
      <c r="Q27" s="1036">
        <f>(M27+M28)/G27</f>
        <v>0.20845888944622482</v>
      </c>
      <c r="R27" s="650" t="s">
        <v>309</v>
      </c>
      <c r="S27" s="638">
        <f>T27/L27</f>
        <v>0.17131553527495583</v>
      </c>
      <c r="T27" s="496">
        <f>L27-M27</f>
        <v>3341483.700000003</v>
      </c>
      <c r="U27" s="158"/>
      <c r="V27" s="158"/>
    </row>
    <row r="28" spans="1:79" ht="172.9" customHeight="1" x14ac:dyDescent="0.25">
      <c r="A28" s="1130"/>
      <c r="B28" s="1132"/>
      <c r="C28" s="1050"/>
      <c r="D28" s="1050"/>
      <c r="E28" s="1050"/>
      <c r="F28" s="1050"/>
      <c r="G28" s="881"/>
      <c r="H28" s="1050"/>
      <c r="I28" s="1050"/>
      <c r="J28" s="651" t="s">
        <v>269</v>
      </c>
      <c r="K28" s="518" t="s">
        <v>310</v>
      </c>
      <c r="L28" s="173">
        <v>44293.75</v>
      </c>
      <c r="M28" s="640">
        <f t="shared" si="5"/>
        <v>37650</v>
      </c>
      <c r="N28" s="175">
        <v>37650</v>
      </c>
      <c r="O28" s="643">
        <v>0</v>
      </c>
      <c r="P28" s="506">
        <f t="shared" si="4"/>
        <v>0.85000705517144071</v>
      </c>
      <c r="Q28" s="1038"/>
      <c r="R28" s="644" t="s">
        <v>311</v>
      </c>
      <c r="S28" s="638"/>
      <c r="T28" s="496"/>
      <c r="U28" s="158"/>
    </row>
    <row r="29" spans="1:79" ht="285" x14ac:dyDescent="0.25">
      <c r="A29" s="1178">
        <v>7</v>
      </c>
      <c r="B29" s="1205" t="s">
        <v>56</v>
      </c>
      <c r="C29" s="1011" t="s">
        <v>146</v>
      </c>
      <c r="D29" s="1011" t="s">
        <v>266</v>
      </c>
      <c r="E29" s="1011" t="s">
        <v>144</v>
      </c>
      <c r="F29" s="1011" t="s">
        <v>66</v>
      </c>
      <c r="G29" s="878">
        <v>429420138.85000002</v>
      </c>
      <c r="H29" s="1011" t="s">
        <v>56</v>
      </c>
      <c r="I29" s="1011" t="s">
        <v>297</v>
      </c>
      <c r="J29" s="630" t="s">
        <v>39</v>
      </c>
      <c r="K29" s="652" t="s">
        <v>312</v>
      </c>
      <c r="L29" s="243">
        <v>35285573.330000006</v>
      </c>
      <c r="M29" s="640">
        <f t="shared" si="5"/>
        <v>35285573.329999998</v>
      </c>
      <c r="N29" s="176">
        <v>35285573.329999998</v>
      </c>
      <c r="O29" s="505">
        <v>0</v>
      </c>
      <c r="P29" s="529">
        <f>M29/L29</f>
        <v>0.99999999999999978</v>
      </c>
      <c r="Q29" s="1036">
        <f>(M29+M30)/G29</f>
        <v>8.2957097506886054E-2</v>
      </c>
      <c r="R29" s="10" t="s">
        <v>313</v>
      </c>
      <c r="S29" s="638">
        <f>T29/L29</f>
        <v>0</v>
      </c>
      <c r="T29" s="496">
        <f>L29-M29</f>
        <v>0</v>
      </c>
      <c r="U29" s="158"/>
    </row>
    <row r="30" spans="1:79" ht="180" x14ac:dyDescent="0.25">
      <c r="A30" s="1130"/>
      <c r="B30" s="1132"/>
      <c r="C30" s="1050"/>
      <c r="D30" s="1050"/>
      <c r="E30" s="1050"/>
      <c r="F30" s="1050"/>
      <c r="G30" s="881"/>
      <c r="H30" s="1050"/>
      <c r="I30" s="1050"/>
      <c r="J30" s="651" t="s">
        <v>269</v>
      </c>
      <c r="K30" s="518" t="s">
        <v>304</v>
      </c>
      <c r="L30" s="173">
        <v>397500</v>
      </c>
      <c r="M30" s="640">
        <f t="shared" si="5"/>
        <v>337875</v>
      </c>
      <c r="N30" s="175">
        <v>337875</v>
      </c>
      <c r="O30" s="643">
        <v>0</v>
      </c>
      <c r="P30" s="506">
        <f t="shared" si="4"/>
        <v>0.85</v>
      </c>
      <c r="Q30" s="1038"/>
      <c r="R30" s="644" t="s">
        <v>314</v>
      </c>
      <c r="S30" s="638"/>
      <c r="T30" s="496"/>
      <c r="U30" s="158"/>
    </row>
    <row r="31" spans="1:79" ht="285" x14ac:dyDescent="0.25">
      <c r="A31" s="1169">
        <v>9</v>
      </c>
      <c r="B31" s="1011" t="s">
        <v>38</v>
      </c>
      <c r="C31" s="1011" t="s">
        <v>63</v>
      </c>
      <c r="D31" s="1011" t="s">
        <v>315</v>
      </c>
      <c r="E31" s="1011" t="s">
        <v>316</v>
      </c>
      <c r="F31" s="1011" t="s">
        <v>66</v>
      </c>
      <c r="G31" s="1179">
        <v>121876492.78</v>
      </c>
      <c r="H31" s="1011" t="s">
        <v>38</v>
      </c>
      <c r="I31" s="1011" t="s">
        <v>317</v>
      </c>
      <c r="J31" s="490" t="s">
        <v>39</v>
      </c>
      <c r="K31" s="161" t="s">
        <v>318</v>
      </c>
      <c r="L31" s="173">
        <v>8920521.7899999991</v>
      </c>
      <c r="M31" s="640">
        <f t="shared" si="5"/>
        <v>8920521.7899999991</v>
      </c>
      <c r="N31" s="174">
        <v>8920521.7899999991</v>
      </c>
      <c r="O31" s="643">
        <v>0</v>
      </c>
      <c r="P31" s="506">
        <f t="shared" si="4"/>
        <v>1</v>
      </c>
      <c r="Q31" s="1036">
        <f>(M31+M32)/G31</f>
        <v>0.10531348496521775</v>
      </c>
      <c r="R31" s="644" t="s">
        <v>319</v>
      </c>
      <c r="S31" s="638">
        <f t="shared" ref="S31:S34" si="6">T31/L31</f>
        <v>0</v>
      </c>
      <c r="T31" s="496">
        <f t="shared" ref="T31:T34" si="7">L31-M31</f>
        <v>0</v>
      </c>
      <c r="U31" s="158"/>
    </row>
    <row r="32" spans="1:79" ht="300" x14ac:dyDescent="0.25">
      <c r="A32" s="1171"/>
      <c r="B32" s="1050"/>
      <c r="C32" s="1050"/>
      <c r="D32" s="1050"/>
      <c r="E32" s="1050"/>
      <c r="F32" s="1050"/>
      <c r="G32" s="1166"/>
      <c r="H32" s="1050"/>
      <c r="I32" s="1050"/>
      <c r="J32" s="651" t="s">
        <v>269</v>
      </c>
      <c r="K32" s="518" t="s">
        <v>320</v>
      </c>
      <c r="L32" s="491">
        <v>7905397.8399999999</v>
      </c>
      <c r="M32" s="640">
        <f t="shared" si="5"/>
        <v>3914716.4</v>
      </c>
      <c r="N32" s="177">
        <v>3914716.4</v>
      </c>
      <c r="O32" s="643">
        <v>0</v>
      </c>
      <c r="P32" s="506">
        <f t="shared" si="4"/>
        <v>0.49519536894047067</v>
      </c>
      <c r="Q32" s="1037"/>
      <c r="R32" s="644" t="s">
        <v>321</v>
      </c>
      <c r="S32" s="638">
        <f t="shared" si="6"/>
        <v>0.50480463105952933</v>
      </c>
      <c r="T32" s="496">
        <f t="shared" si="7"/>
        <v>3990681.44</v>
      </c>
      <c r="U32" s="158"/>
    </row>
    <row r="33" spans="1:21" ht="409.5" x14ac:dyDescent="0.25">
      <c r="A33" s="1169">
        <v>11</v>
      </c>
      <c r="B33" s="1011" t="s">
        <v>322</v>
      </c>
      <c r="C33" s="1011" t="s">
        <v>323</v>
      </c>
      <c r="D33" s="1011" t="s">
        <v>279</v>
      </c>
      <c r="E33" s="1193" t="s">
        <v>324</v>
      </c>
      <c r="F33" s="1196" t="s">
        <v>66</v>
      </c>
      <c r="G33" s="878">
        <v>50983386.560000002</v>
      </c>
      <c r="H33" s="1200" t="s">
        <v>280</v>
      </c>
      <c r="I33" s="1090" t="s">
        <v>325</v>
      </c>
      <c r="J33" s="518" t="s">
        <v>39</v>
      </c>
      <c r="K33" s="518" t="s">
        <v>326</v>
      </c>
      <c r="L33" s="178">
        <v>9849777.9000000004</v>
      </c>
      <c r="M33" s="653">
        <f>N33+O33</f>
        <v>2351606.38</v>
      </c>
      <c r="N33" s="174">
        <v>2351606.38</v>
      </c>
      <c r="O33" s="180">
        <v>0</v>
      </c>
      <c r="P33" s="506">
        <f t="shared" si="4"/>
        <v>0.23874714779101769</v>
      </c>
      <c r="Q33" s="1036">
        <f>(M33+M34+M35+M36)/G33</f>
        <v>0.19532104577401377</v>
      </c>
      <c r="R33" s="644" t="s">
        <v>327</v>
      </c>
      <c r="S33" s="638">
        <f t="shared" si="6"/>
        <v>0.76125285220898231</v>
      </c>
      <c r="T33" s="496">
        <f t="shared" si="7"/>
        <v>7498171.5200000005</v>
      </c>
      <c r="U33" s="158"/>
    </row>
    <row r="34" spans="1:21" ht="124.5" customHeight="1" x14ac:dyDescent="0.25">
      <c r="A34" s="1170"/>
      <c r="B34" s="1012"/>
      <c r="C34" s="1012"/>
      <c r="D34" s="862"/>
      <c r="E34" s="1215"/>
      <c r="F34" s="1197"/>
      <c r="G34" s="879"/>
      <c r="H34" s="1201"/>
      <c r="I34" s="1217"/>
      <c r="J34" s="490" t="s">
        <v>48</v>
      </c>
      <c r="K34" s="518" t="s">
        <v>328</v>
      </c>
      <c r="L34" s="173">
        <v>1000</v>
      </c>
      <c r="M34" s="173">
        <v>1000</v>
      </c>
      <c r="N34" s="181">
        <v>1000</v>
      </c>
      <c r="O34" s="179">
        <v>0</v>
      </c>
      <c r="P34" s="506">
        <f t="shared" si="4"/>
        <v>1</v>
      </c>
      <c r="Q34" s="1037"/>
      <c r="R34" s="644" t="s">
        <v>329</v>
      </c>
      <c r="S34" s="638">
        <f t="shared" si="6"/>
        <v>0</v>
      </c>
      <c r="T34" s="496">
        <f t="shared" si="7"/>
        <v>0</v>
      </c>
      <c r="U34" s="158"/>
    </row>
    <row r="35" spans="1:21" ht="255" x14ac:dyDescent="0.25">
      <c r="A35" s="1170"/>
      <c r="B35" s="1012"/>
      <c r="C35" s="1012"/>
      <c r="D35" s="862"/>
      <c r="E35" s="1215"/>
      <c r="F35" s="1197"/>
      <c r="G35" s="879"/>
      <c r="H35" s="1201"/>
      <c r="I35" s="1217"/>
      <c r="J35" s="490" t="s">
        <v>269</v>
      </c>
      <c r="K35" s="518" t="s">
        <v>330</v>
      </c>
      <c r="L35" s="173">
        <v>6773775.2599999998</v>
      </c>
      <c r="M35" s="640">
        <f>N35+O35</f>
        <v>7605522</v>
      </c>
      <c r="N35" s="175">
        <v>7605522</v>
      </c>
      <c r="O35" s="643">
        <v>0</v>
      </c>
      <c r="P35" s="506">
        <f t="shared" si="4"/>
        <v>1.1227892435273974</v>
      </c>
      <c r="Q35" s="1037"/>
      <c r="R35" s="644" t="s">
        <v>331</v>
      </c>
      <c r="S35" s="638"/>
      <c r="T35" s="496"/>
      <c r="U35" s="158"/>
    </row>
    <row r="36" spans="1:21" ht="60" x14ac:dyDescent="0.25">
      <c r="A36" s="1171"/>
      <c r="B36" s="1050"/>
      <c r="C36" s="1050"/>
      <c r="D36" s="856"/>
      <c r="E36" s="1216"/>
      <c r="F36" s="1198"/>
      <c r="G36" s="881"/>
      <c r="H36" s="1202"/>
      <c r="I36" s="1091"/>
      <c r="J36" s="651" t="s">
        <v>332</v>
      </c>
      <c r="K36" s="518" t="s">
        <v>333</v>
      </c>
      <c r="L36" s="173">
        <v>0</v>
      </c>
      <c r="M36" s="640">
        <f>N36+O36</f>
        <v>0</v>
      </c>
      <c r="N36" s="162">
        <v>0</v>
      </c>
      <c r="O36" s="643">
        <v>0</v>
      </c>
      <c r="P36" s="506">
        <v>0</v>
      </c>
      <c r="Q36" s="1038"/>
      <c r="R36" s="182" t="s">
        <v>334</v>
      </c>
      <c r="S36" s="638"/>
      <c r="T36" s="496"/>
      <c r="U36" s="158"/>
    </row>
    <row r="37" spans="1:21" ht="150" x14ac:dyDescent="0.25">
      <c r="A37" s="654">
        <v>13</v>
      </c>
      <c r="B37" s="655" t="s">
        <v>56</v>
      </c>
      <c r="C37" s="655" t="s">
        <v>69</v>
      </c>
      <c r="D37" s="655" t="s">
        <v>266</v>
      </c>
      <c r="E37" s="526" t="s">
        <v>335</v>
      </c>
      <c r="F37" s="526" t="s">
        <v>66</v>
      </c>
      <c r="G37" s="470">
        <v>75726679.859999999</v>
      </c>
      <c r="H37" s="470" t="s">
        <v>56</v>
      </c>
      <c r="I37" s="13" t="s">
        <v>336</v>
      </c>
      <c r="J37" s="490" t="s">
        <v>269</v>
      </c>
      <c r="K37" s="518" t="s">
        <v>337</v>
      </c>
      <c r="L37" s="504">
        <v>259239.57</v>
      </c>
      <c r="M37" s="656">
        <f>N37+O37</f>
        <v>259240</v>
      </c>
      <c r="N37" s="172">
        <v>259240</v>
      </c>
      <c r="O37" s="657">
        <v>0</v>
      </c>
      <c r="P37" s="506">
        <f t="shared" si="4"/>
        <v>1.0000016586973972</v>
      </c>
      <c r="Q37" s="494">
        <f>M37/G37</f>
        <v>3.4233641363819326E-3</v>
      </c>
      <c r="R37" s="644" t="s">
        <v>338</v>
      </c>
      <c r="S37" s="638"/>
      <c r="T37" s="496"/>
      <c r="U37" s="158"/>
    </row>
    <row r="38" spans="1:21" ht="150" x14ac:dyDescent="0.25">
      <c r="A38" s="654">
        <v>14</v>
      </c>
      <c r="B38" s="655" t="s">
        <v>56</v>
      </c>
      <c r="C38" s="655" t="s">
        <v>339</v>
      </c>
      <c r="D38" s="655" t="s">
        <v>266</v>
      </c>
      <c r="E38" s="526" t="s">
        <v>125</v>
      </c>
      <c r="F38" s="658" t="s">
        <v>66</v>
      </c>
      <c r="G38" s="470">
        <v>114144662.22</v>
      </c>
      <c r="H38" s="470" t="s">
        <v>56</v>
      </c>
      <c r="I38" s="13" t="s">
        <v>297</v>
      </c>
      <c r="J38" s="758" t="s">
        <v>269</v>
      </c>
      <c r="K38" s="659" t="s">
        <v>340</v>
      </c>
      <c r="L38" s="183">
        <v>186679.77</v>
      </c>
      <c r="M38" s="640">
        <f t="shared" ref="M38:M39" si="8">N38+O38</f>
        <v>195663</v>
      </c>
      <c r="N38" s="184">
        <v>195663</v>
      </c>
      <c r="O38" s="653">
        <v>0</v>
      </c>
      <c r="P38" s="494">
        <f>M38/L38</f>
        <v>1.0481210685014237</v>
      </c>
      <c r="Q38" s="494">
        <f>M38/G38</f>
        <v>1.7141668843251145E-3</v>
      </c>
      <c r="R38" s="644" t="s">
        <v>341</v>
      </c>
      <c r="S38" s="638">
        <f t="shared" ref="S38:S39" si="9">T38/L38</f>
        <v>-4.8121068501423649E-2</v>
      </c>
      <c r="T38" s="496">
        <f t="shared" ref="T38:T39" si="10">L38-M38</f>
        <v>-8983.2300000000105</v>
      </c>
      <c r="U38" s="158"/>
    </row>
    <row r="39" spans="1:21" ht="135" x14ac:dyDescent="0.25">
      <c r="A39" s="654">
        <v>15</v>
      </c>
      <c r="B39" s="655" t="s">
        <v>56</v>
      </c>
      <c r="C39" s="655" t="s">
        <v>73</v>
      </c>
      <c r="D39" s="655" t="s">
        <v>266</v>
      </c>
      <c r="E39" s="526" t="s">
        <v>125</v>
      </c>
      <c r="F39" s="658" t="s">
        <v>66</v>
      </c>
      <c r="G39" s="470">
        <v>97275841.819999993</v>
      </c>
      <c r="H39" s="470" t="s">
        <v>56</v>
      </c>
      <c r="I39" s="13" t="s">
        <v>297</v>
      </c>
      <c r="J39" s="651" t="s">
        <v>269</v>
      </c>
      <c r="K39" s="660" t="s">
        <v>342</v>
      </c>
      <c r="L39" s="661">
        <v>910378.05</v>
      </c>
      <c r="M39" s="183">
        <f t="shared" si="8"/>
        <v>751433</v>
      </c>
      <c r="N39" s="662">
        <v>751433</v>
      </c>
      <c r="O39" s="663">
        <v>0</v>
      </c>
      <c r="P39" s="664">
        <v>1</v>
      </c>
      <c r="Q39" s="665">
        <f>M39/G39</f>
        <v>7.7247648125261942E-3</v>
      </c>
      <c r="R39" s="666" t="s">
        <v>343</v>
      </c>
      <c r="S39" s="638">
        <f t="shared" si="9"/>
        <v>0.17459235753761862</v>
      </c>
      <c r="T39" s="496">
        <f t="shared" si="10"/>
        <v>158945.05000000005</v>
      </c>
      <c r="U39" s="158"/>
    </row>
    <row r="40" spans="1:21" ht="120" x14ac:dyDescent="0.25">
      <c r="A40" s="667">
        <v>16</v>
      </c>
      <c r="B40" s="668" t="s">
        <v>38</v>
      </c>
      <c r="C40" s="630" t="s">
        <v>76</v>
      </c>
      <c r="D40" s="630" t="s">
        <v>315</v>
      </c>
      <c r="E40" s="118" t="s">
        <v>344</v>
      </c>
      <c r="F40" s="669" t="s">
        <v>66</v>
      </c>
      <c r="G40" s="276">
        <v>112459975.41</v>
      </c>
      <c r="H40" s="276" t="s">
        <v>38</v>
      </c>
      <c r="I40" s="118" t="s">
        <v>325</v>
      </c>
      <c r="J40" s="630" t="s">
        <v>39</v>
      </c>
      <c r="K40" s="670" t="s">
        <v>359</v>
      </c>
      <c r="L40" s="178">
        <v>483531</v>
      </c>
      <c r="M40" s="178">
        <v>483531</v>
      </c>
      <c r="N40" s="671">
        <v>483531</v>
      </c>
      <c r="O40" s="672">
        <v>0</v>
      </c>
      <c r="P40" s="664">
        <v>1</v>
      </c>
      <c r="Q40" s="665">
        <f>M40/G40</f>
        <v>4.2995830137537465E-3</v>
      </c>
      <c r="R40" s="10" t="s">
        <v>826</v>
      </c>
      <c r="S40" s="638"/>
      <c r="T40" s="496"/>
      <c r="U40" s="158"/>
    </row>
    <row r="41" spans="1:21" ht="60" x14ac:dyDescent="0.25">
      <c r="A41" s="1178">
        <v>21</v>
      </c>
      <c r="B41" s="1011" t="s">
        <v>44</v>
      </c>
      <c r="C41" s="1011" t="s">
        <v>345</v>
      </c>
      <c r="D41" s="1011" t="s">
        <v>279</v>
      </c>
      <c r="E41" s="1193" t="s">
        <v>346</v>
      </c>
      <c r="F41" s="1208" t="s">
        <v>66</v>
      </c>
      <c r="G41" s="878">
        <v>32817739.739999998</v>
      </c>
      <c r="H41" s="906" t="s">
        <v>347</v>
      </c>
      <c r="I41" s="842" t="s">
        <v>325</v>
      </c>
      <c r="J41" s="490" t="s">
        <v>348</v>
      </c>
      <c r="K41" s="652" t="s">
        <v>349</v>
      </c>
      <c r="L41" s="1088">
        <v>638862.01</v>
      </c>
      <c r="M41" s="673">
        <v>229295</v>
      </c>
      <c r="N41" s="181">
        <v>229295</v>
      </c>
      <c r="O41" s="674">
        <v>0</v>
      </c>
      <c r="P41" s="1036">
        <f>(M41+M42)/L41</f>
        <v>0.97487175673507342</v>
      </c>
      <c r="Q41" s="1055">
        <f>M41/(G41+M42)</f>
        <v>6.9041357197779729E-3</v>
      </c>
      <c r="R41" s="1211" t="s">
        <v>827</v>
      </c>
      <c r="S41" s="638">
        <f>T41/L41</f>
        <v>0.64108837838080246</v>
      </c>
      <c r="T41" s="496">
        <f>L41-M41</f>
        <v>409567.01</v>
      </c>
      <c r="U41" s="158"/>
    </row>
    <row r="42" spans="1:21" ht="135.75" thickBot="1" x14ac:dyDescent="0.3">
      <c r="A42" s="1130"/>
      <c r="B42" s="1050"/>
      <c r="C42" s="1050"/>
      <c r="D42" s="1050"/>
      <c r="E42" s="1195"/>
      <c r="F42" s="1210"/>
      <c r="G42" s="881"/>
      <c r="H42" s="997"/>
      <c r="I42" s="843"/>
      <c r="J42" s="490" t="s">
        <v>39</v>
      </c>
      <c r="K42" s="498" t="s">
        <v>350</v>
      </c>
      <c r="L42" s="1089"/>
      <c r="M42" s="673">
        <f>N42</f>
        <v>393513.53</v>
      </c>
      <c r="N42" s="181">
        <v>393513.53</v>
      </c>
      <c r="O42" s="674">
        <v>0</v>
      </c>
      <c r="P42" s="1038"/>
      <c r="Q42" s="1056"/>
      <c r="R42" s="1212"/>
      <c r="S42" s="553"/>
      <c r="T42" s="185"/>
      <c r="U42" s="158"/>
    </row>
    <row r="43" spans="1:21" ht="28.5" customHeight="1" thickBot="1" x14ac:dyDescent="0.3">
      <c r="A43" s="186"/>
      <c r="B43" s="187" t="s">
        <v>1</v>
      </c>
      <c r="C43" s="188"/>
      <c r="D43" s="188"/>
      <c r="E43" s="675"/>
      <c r="F43" s="676"/>
      <c r="G43" s="189">
        <f>SUM(G7:G42)</f>
        <v>3154935657.1199999</v>
      </c>
      <c r="H43" s="190"/>
      <c r="I43" s="677"/>
      <c r="J43" s="677"/>
      <c r="K43" s="678"/>
      <c r="L43" s="191">
        <f>SUM(L7:L42)</f>
        <v>822372983.9000001</v>
      </c>
      <c r="M43" s="191">
        <f>SUM(M7:M42)</f>
        <v>260417255.35999998</v>
      </c>
      <c r="N43" s="192">
        <f>SUM(N7:N42)</f>
        <v>295257393.09999996</v>
      </c>
      <c r="O43" s="193">
        <f>SUM(O7:O42)</f>
        <v>4252481.5100000007</v>
      </c>
      <c r="P43" s="194">
        <f t="shared" ref="P43" si="11">M43/L43</f>
        <v>0.31666562552311001</v>
      </c>
      <c r="Q43" s="194">
        <f t="shared" ref="Q43" si="12">M43/G43</f>
        <v>8.2542810270090666E-2</v>
      </c>
      <c r="R43" s="679" t="s">
        <v>351</v>
      </c>
      <c r="S43" s="680">
        <f>T43/L43</f>
        <v>0.68333437447688994</v>
      </c>
      <c r="T43" s="681">
        <f>L43-M43</f>
        <v>561955728.54000008</v>
      </c>
      <c r="U43" s="158"/>
    </row>
    <row r="44" spans="1:21" ht="30" customHeight="1" x14ac:dyDescent="0.25">
      <c r="A44" s="195"/>
      <c r="B44" s="196" t="s">
        <v>352</v>
      </c>
      <c r="C44" s="1213" t="s">
        <v>353</v>
      </c>
      <c r="D44" s="1213"/>
      <c r="E44" s="1213"/>
      <c r="F44" s="1213"/>
      <c r="G44" s="1213"/>
      <c r="H44" s="1213"/>
      <c r="I44" s="1213"/>
      <c r="J44" s="1213"/>
      <c r="K44" s="1214"/>
      <c r="L44" s="197" t="s">
        <v>351</v>
      </c>
      <c r="M44" s="197" t="s">
        <v>351</v>
      </c>
      <c r="N44" s="198">
        <f>N7+N10+N13+N16+N21+N22+N27+N29+N31+N33+N41+N34+N40+N42</f>
        <v>147245441.44999999</v>
      </c>
      <c r="O44" s="199" t="s">
        <v>351</v>
      </c>
      <c r="P44" s="200" t="s">
        <v>351</v>
      </c>
      <c r="Q44" s="682" t="s">
        <v>351</v>
      </c>
      <c r="R44" s="683" t="s">
        <v>351</v>
      </c>
      <c r="S44" s="593" t="s">
        <v>351</v>
      </c>
      <c r="T44" s="594" t="s">
        <v>351</v>
      </c>
    </row>
    <row r="45" spans="1:21" ht="30" customHeight="1" x14ac:dyDescent="0.25">
      <c r="A45" s="201"/>
      <c r="B45" s="202" t="s">
        <v>352</v>
      </c>
      <c r="C45" s="1218" t="s">
        <v>354</v>
      </c>
      <c r="D45" s="1218"/>
      <c r="E45" s="1218"/>
      <c r="F45" s="1218"/>
      <c r="G45" s="1218"/>
      <c r="H45" s="1218"/>
      <c r="I45" s="1218"/>
      <c r="J45" s="1218"/>
      <c r="K45" s="1219"/>
      <c r="L45" s="203" t="s">
        <v>351</v>
      </c>
      <c r="M45" s="203" t="s">
        <v>351</v>
      </c>
      <c r="N45" s="204">
        <f>N9+N12+N15</f>
        <v>39092619.25</v>
      </c>
      <c r="O45" s="205" t="s">
        <v>351</v>
      </c>
      <c r="P45" s="206" t="s">
        <v>351</v>
      </c>
      <c r="Q45" s="684" t="s">
        <v>351</v>
      </c>
      <c r="R45" s="685" t="s">
        <v>351</v>
      </c>
      <c r="S45" s="593"/>
      <c r="T45" s="594"/>
    </row>
    <row r="46" spans="1:21" ht="30.75" customHeight="1" thickBot="1" x14ac:dyDescent="0.3">
      <c r="A46" s="207"/>
      <c r="B46" s="208" t="s">
        <v>352</v>
      </c>
      <c r="C46" s="1220" t="s">
        <v>355</v>
      </c>
      <c r="D46" s="1220"/>
      <c r="E46" s="1220"/>
      <c r="F46" s="1220"/>
      <c r="G46" s="1220"/>
      <c r="H46" s="1220"/>
      <c r="I46" s="1220"/>
      <c r="J46" s="1220"/>
      <c r="K46" s="1221"/>
      <c r="L46" s="209" t="s">
        <v>351</v>
      </c>
      <c r="M46" s="209" t="s">
        <v>351</v>
      </c>
      <c r="N46" s="210">
        <f>N17+N20+N24+N28+N30+N32+N35+N37+N38+N39+N18+N19</f>
        <v>108919332.40000001</v>
      </c>
      <c r="O46" s="211">
        <f>O43</f>
        <v>4252481.5100000007</v>
      </c>
      <c r="P46" s="686" t="s">
        <v>351</v>
      </c>
      <c r="Q46" s="687" t="s">
        <v>351</v>
      </c>
      <c r="R46" s="688" t="s">
        <v>351</v>
      </c>
      <c r="S46" s="601" t="s">
        <v>351</v>
      </c>
      <c r="T46" s="602" t="s">
        <v>351</v>
      </c>
    </row>
    <row r="47" spans="1:21" x14ac:dyDescent="0.25">
      <c r="A47" s="212"/>
      <c r="B47" s="213"/>
      <c r="C47" s="214"/>
      <c r="D47" s="214"/>
      <c r="E47" s="215"/>
      <c r="F47" s="215"/>
      <c r="G47" s="216"/>
      <c r="H47" s="217"/>
      <c r="I47" s="218"/>
      <c r="J47" s="218"/>
      <c r="K47" s="218"/>
      <c r="L47" s="218"/>
      <c r="M47" s="218"/>
      <c r="N47" s="219"/>
      <c r="O47" s="220"/>
      <c r="P47" s="220"/>
      <c r="Q47" s="220"/>
    </row>
    <row r="48" spans="1:21" x14ac:dyDescent="0.25">
      <c r="A48" s="221"/>
      <c r="B48" s="222"/>
      <c r="C48" s="223"/>
      <c r="D48" s="223"/>
      <c r="N48" s="220"/>
      <c r="O48" s="220"/>
      <c r="P48" s="220"/>
      <c r="Q48" s="220"/>
    </row>
    <row r="49" spans="1:17" x14ac:dyDescent="0.25">
      <c r="A49" s="221"/>
      <c r="B49" s="227" t="s">
        <v>356</v>
      </c>
      <c r="C49" s="214"/>
      <c r="D49" s="214"/>
      <c r="L49" s="614"/>
      <c r="M49" s="614"/>
      <c r="N49" s="228"/>
      <c r="O49" s="229"/>
      <c r="P49" s="230"/>
      <c r="Q49" s="230"/>
    </row>
    <row r="50" spans="1:17" ht="52.15" customHeight="1" x14ac:dyDescent="0.25">
      <c r="A50" s="212"/>
      <c r="B50" s="1222" t="s">
        <v>357</v>
      </c>
      <c r="C50" s="1222"/>
      <c r="D50" s="1222"/>
      <c r="E50" s="1222"/>
      <c r="F50" s="1222"/>
      <c r="G50" s="1222"/>
      <c r="H50" s="1222"/>
      <c r="I50" s="1222"/>
      <c r="J50" s="218"/>
      <c r="K50" s="218"/>
      <c r="L50" s="231"/>
      <c r="M50" s="232"/>
      <c r="O50" s="220"/>
      <c r="P50" s="220"/>
      <c r="Q50" s="220"/>
    </row>
    <row r="51" spans="1:17" ht="27.6" customHeight="1" x14ac:dyDescent="0.25">
      <c r="A51" s="212"/>
      <c r="B51" s="1222" t="s">
        <v>358</v>
      </c>
      <c r="C51" s="1223"/>
      <c r="D51" s="1223"/>
      <c r="E51" s="1223"/>
      <c r="F51" s="1223"/>
      <c r="G51" s="1223"/>
      <c r="H51" s="1223"/>
      <c r="I51" s="1223"/>
      <c r="J51" s="218"/>
      <c r="K51" s="218"/>
      <c r="L51" s="218"/>
      <c r="M51" s="218"/>
      <c r="N51" s="220"/>
      <c r="O51" s="220"/>
      <c r="P51" s="220"/>
      <c r="Q51" s="220"/>
    </row>
    <row r="52" spans="1:17" x14ac:dyDescent="0.25">
      <c r="A52" s="212"/>
      <c r="B52" s="222"/>
      <c r="C52" s="233"/>
      <c r="D52" s="233"/>
      <c r="E52" s="215"/>
      <c r="F52" s="215"/>
      <c r="G52" s="216"/>
      <c r="H52" s="217"/>
      <c r="I52" s="218"/>
      <c r="J52" s="218"/>
      <c r="K52" s="218"/>
      <c r="L52" s="218"/>
      <c r="M52" s="220"/>
      <c r="N52" s="234"/>
      <c r="O52" s="199"/>
      <c r="P52" s="185"/>
      <c r="Q52" s="220"/>
    </row>
    <row r="53" spans="1:17" x14ac:dyDescent="0.25">
      <c r="A53" s="212"/>
      <c r="B53" s="222"/>
      <c r="C53" s="233"/>
      <c r="D53" s="233"/>
      <c r="E53" s="215"/>
      <c r="F53" s="215"/>
      <c r="G53" s="216"/>
      <c r="H53" s="217"/>
      <c r="I53" s="218"/>
      <c r="J53" s="218"/>
      <c r="K53" s="218"/>
      <c r="L53" s="218"/>
      <c r="M53" s="220"/>
      <c r="N53" s="235"/>
      <c r="O53" s="199"/>
      <c r="P53" s="185"/>
      <c r="Q53" s="220"/>
    </row>
    <row r="54" spans="1:17" x14ac:dyDescent="0.25">
      <c r="A54" s="212"/>
      <c r="B54" s="222"/>
      <c r="C54" s="233"/>
      <c r="D54" s="233"/>
      <c r="E54" s="215"/>
      <c r="F54" s="215"/>
      <c r="G54" s="216"/>
      <c r="H54" s="217"/>
      <c r="I54" s="218"/>
      <c r="J54" s="218"/>
      <c r="K54" s="218"/>
      <c r="L54" s="218"/>
      <c r="M54" s="220"/>
      <c r="N54" s="236"/>
      <c r="O54" s="237"/>
      <c r="P54" s="185"/>
      <c r="Q54" s="220"/>
    </row>
    <row r="55" spans="1:17" x14ac:dyDescent="0.25">
      <c r="A55" s="212"/>
      <c r="B55" s="238"/>
      <c r="C55" s="223"/>
      <c r="D55" s="223"/>
      <c r="I55" s="239"/>
      <c r="J55" s="239"/>
      <c r="K55" s="239"/>
      <c r="L55" s="240"/>
      <c r="M55" s="240"/>
      <c r="N55" s="241"/>
      <c r="O55" s="241"/>
      <c r="P55" s="241"/>
      <c r="Q55" s="240"/>
    </row>
    <row r="56" spans="1:17" x14ac:dyDescent="0.25">
      <c r="A56" s="212"/>
      <c r="B56" s="238"/>
      <c r="C56" s="223"/>
      <c r="D56" s="223"/>
      <c r="I56" s="239"/>
      <c r="J56" s="239"/>
      <c r="K56" s="239"/>
      <c r="L56" s="240"/>
      <c r="M56" s="240"/>
      <c r="N56" s="241"/>
      <c r="O56" s="241"/>
      <c r="P56" s="242"/>
      <c r="Q56" s="158"/>
    </row>
    <row r="57" spans="1:17" x14ac:dyDescent="0.25">
      <c r="A57" s="212"/>
      <c r="I57" s="239"/>
      <c r="J57" s="239"/>
      <c r="K57" s="239"/>
      <c r="L57" s="240"/>
      <c r="M57" s="240"/>
      <c r="N57" s="241"/>
      <c r="O57" s="241"/>
      <c r="P57" s="242"/>
      <c r="Q57" s="158"/>
    </row>
    <row r="58" spans="1:17" x14ac:dyDescent="0.25">
      <c r="A58" s="212"/>
      <c r="I58" s="239"/>
      <c r="J58" s="239"/>
      <c r="K58" s="239"/>
      <c r="L58" s="240"/>
      <c r="M58" s="240"/>
      <c r="N58" s="241"/>
      <c r="O58" s="241"/>
      <c r="P58" s="242"/>
      <c r="Q58" s="158"/>
    </row>
    <row r="59" spans="1:17" x14ac:dyDescent="0.25">
      <c r="A59" s="212"/>
      <c r="I59" s="239"/>
      <c r="J59" s="239"/>
      <c r="K59" s="239"/>
      <c r="L59" s="239"/>
      <c r="M59" s="239"/>
      <c r="N59" s="242"/>
      <c r="O59" s="242"/>
      <c r="P59" s="242"/>
      <c r="Q59" s="158"/>
    </row>
    <row r="60" spans="1:17" x14ac:dyDescent="0.25">
      <c r="A60" s="212"/>
      <c r="I60" s="239"/>
      <c r="J60" s="239"/>
      <c r="K60" s="239"/>
      <c r="L60" s="239"/>
      <c r="M60" s="239"/>
      <c r="N60" s="242"/>
      <c r="O60" s="242"/>
      <c r="P60" s="242"/>
      <c r="Q60" s="158"/>
    </row>
    <row r="61" spans="1:17" x14ac:dyDescent="0.25">
      <c r="A61" s="212"/>
      <c r="I61" s="239"/>
      <c r="J61" s="239"/>
      <c r="K61" s="239"/>
      <c r="L61" s="239"/>
      <c r="M61" s="239"/>
      <c r="N61" s="158"/>
      <c r="O61" s="158"/>
      <c r="P61" s="158"/>
      <c r="Q61" s="158"/>
    </row>
    <row r="62" spans="1:17" x14ac:dyDescent="0.25">
      <c r="A62" s="212"/>
      <c r="I62" s="239"/>
      <c r="J62" s="239"/>
      <c r="K62" s="239"/>
      <c r="L62" s="239"/>
      <c r="M62" s="239"/>
      <c r="N62" s="158"/>
      <c r="O62" s="158"/>
      <c r="P62" s="158"/>
      <c r="Q62" s="158"/>
    </row>
    <row r="63" spans="1:17" x14ac:dyDescent="0.25">
      <c r="A63" s="212"/>
      <c r="I63" s="239"/>
      <c r="J63" s="239"/>
      <c r="K63" s="239"/>
      <c r="L63" s="239"/>
      <c r="M63" s="239"/>
      <c r="N63" s="158"/>
      <c r="O63" s="158"/>
      <c r="P63" s="158"/>
      <c r="Q63" s="158"/>
    </row>
    <row r="64" spans="1:17" x14ac:dyDescent="0.25">
      <c r="A64" s="212"/>
      <c r="I64" s="239"/>
      <c r="J64" s="239"/>
      <c r="K64" s="239"/>
      <c r="L64" s="239"/>
      <c r="M64" s="239"/>
      <c r="N64" s="158"/>
      <c r="O64" s="158"/>
      <c r="P64" s="158"/>
      <c r="Q64" s="158"/>
    </row>
    <row r="65" spans="1:17" x14ac:dyDescent="0.25">
      <c r="A65" s="212"/>
      <c r="I65" s="239"/>
      <c r="J65" s="239"/>
      <c r="K65" s="239"/>
      <c r="L65" s="239"/>
      <c r="M65" s="239"/>
      <c r="N65" s="158"/>
      <c r="O65" s="158"/>
      <c r="P65" s="158"/>
      <c r="Q65" s="158"/>
    </row>
    <row r="66" spans="1:17" x14ac:dyDescent="0.25">
      <c r="A66" s="212"/>
      <c r="I66" s="239"/>
      <c r="J66" s="239"/>
      <c r="K66" s="239"/>
      <c r="L66" s="239"/>
      <c r="M66" s="239"/>
      <c r="N66" s="158"/>
      <c r="O66" s="158"/>
      <c r="P66" s="158"/>
      <c r="Q66" s="158"/>
    </row>
    <row r="67" spans="1:17" x14ac:dyDescent="0.25">
      <c r="A67" s="212"/>
      <c r="I67" s="239"/>
      <c r="J67" s="239"/>
      <c r="K67" s="239"/>
      <c r="L67" s="239"/>
      <c r="M67" s="239"/>
      <c r="N67" s="158"/>
      <c r="O67" s="158"/>
      <c r="P67" s="158"/>
      <c r="Q67" s="158"/>
    </row>
    <row r="68" spans="1:17" x14ac:dyDescent="0.25">
      <c r="A68" s="212"/>
      <c r="I68" s="239"/>
      <c r="J68" s="239"/>
      <c r="K68" s="239"/>
      <c r="L68" s="239"/>
      <c r="M68" s="239"/>
      <c r="N68" s="158"/>
      <c r="O68" s="158"/>
      <c r="P68" s="158"/>
      <c r="Q68" s="158"/>
    </row>
    <row r="69" spans="1:17" x14ac:dyDescent="0.25">
      <c r="A69" s="212"/>
      <c r="I69" s="239"/>
      <c r="J69" s="239"/>
      <c r="K69" s="239"/>
      <c r="L69" s="239"/>
      <c r="M69" s="239"/>
      <c r="N69" s="158"/>
      <c r="O69" s="158"/>
      <c r="P69" s="158"/>
      <c r="Q69" s="158"/>
    </row>
    <row r="70" spans="1:17" x14ac:dyDescent="0.25">
      <c r="A70" s="212"/>
      <c r="I70" s="239"/>
      <c r="J70" s="239"/>
      <c r="K70" s="239"/>
      <c r="L70" s="239"/>
      <c r="M70" s="239"/>
      <c r="N70" s="158"/>
      <c r="O70" s="158"/>
      <c r="P70" s="158"/>
      <c r="Q70" s="158"/>
    </row>
    <row r="71" spans="1:17" x14ac:dyDescent="0.25">
      <c r="A71" s="212"/>
      <c r="I71" s="239"/>
      <c r="J71" s="239"/>
      <c r="K71" s="239"/>
      <c r="L71" s="239"/>
      <c r="M71" s="239"/>
      <c r="N71" s="158"/>
      <c r="O71" s="158"/>
      <c r="P71" s="158"/>
      <c r="Q71" s="158"/>
    </row>
    <row r="72" spans="1:17" x14ac:dyDescent="0.25">
      <c r="A72" s="212"/>
      <c r="I72" s="239"/>
      <c r="J72" s="239"/>
      <c r="K72" s="239"/>
      <c r="L72" s="239"/>
      <c r="M72" s="239"/>
      <c r="N72" s="158"/>
      <c r="O72" s="158"/>
      <c r="P72" s="158"/>
      <c r="Q72" s="158"/>
    </row>
    <row r="73" spans="1:17" x14ac:dyDescent="0.25">
      <c r="A73" s="212"/>
      <c r="I73" s="239"/>
      <c r="J73" s="239"/>
      <c r="K73" s="239"/>
      <c r="L73" s="239"/>
      <c r="M73" s="239"/>
      <c r="N73" s="158"/>
      <c r="O73" s="158"/>
      <c r="P73" s="158"/>
      <c r="Q73" s="158"/>
    </row>
    <row r="74" spans="1:17" x14ac:dyDescent="0.25">
      <c r="A74" s="212"/>
      <c r="I74" s="239"/>
      <c r="J74" s="239"/>
      <c r="K74" s="239"/>
      <c r="L74" s="239"/>
      <c r="M74" s="239"/>
      <c r="N74" s="158"/>
      <c r="O74" s="158"/>
      <c r="P74" s="158"/>
      <c r="Q74" s="158"/>
    </row>
    <row r="75" spans="1:17" x14ac:dyDescent="0.25">
      <c r="A75" s="212"/>
      <c r="I75" s="239"/>
      <c r="J75" s="239"/>
      <c r="K75" s="239"/>
      <c r="L75" s="239"/>
      <c r="M75" s="239"/>
      <c r="N75" s="158"/>
      <c r="O75" s="158"/>
      <c r="P75" s="158"/>
      <c r="Q75" s="158"/>
    </row>
    <row r="76" spans="1:17" x14ac:dyDescent="0.25">
      <c r="A76" s="212"/>
      <c r="I76" s="239"/>
      <c r="J76" s="239"/>
      <c r="K76" s="239"/>
      <c r="L76" s="239"/>
      <c r="M76" s="239"/>
      <c r="N76" s="158"/>
      <c r="O76" s="158"/>
      <c r="P76" s="158"/>
      <c r="Q76" s="158"/>
    </row>
    <row r="77" spans="1:17" x14ac:dyDescent="0.25">
      <c r="A77" s="212"/>
      <c r="I77" s="239"/>
      <c r="J77" s="239"/>
      <c r="K77" s="239"/>
      <c r="L77" s="239"/>
      <c r="M77" s="239"/>
      <c r="N77" s="158"/>
      <c r="O77" s="158"/>
      <c r="P77" s="158"/>
      <c r="Q77" s="158"/>
    </row>
    <row r="78" spans="1:17" x14ac:dyDescent="0.25">
      <c r="A78" s="212"/>
      <c r="I78" s="239"/>
      <c r="J78" s="239"/>
      <c r="K78" s="239"/>
      <c r="L78" s="239"/>
      <c r="M78" s="239"/>
      <c r="N78" s="158"/>
      <c r="O78" s="158"/>
      <c r="P78" s="158"/>
      <c r="Q78" s="158"/>
    </row>
    <row r="79" spans="1:17" x14ac:dyDescent="0.25">
      <c r="A79" s="212"/>
      <c r="I79" s="239"/>
      <c r="J79" s="239"/>
      <c r="K79" s="239"/>
      <c r="L79" s="239"/>
      <c r="M79" s="239"/>
      <c r="N79" s="158"/>
      <c r="O79" s="158"/>
      <c r="P79" s="158"/>
      <c r="Q79" s="158"/>
    </row>
    <row r="80" spans="1:17" x14ac:dyDescent="0.25">
      <c r="A80" s="212"/>
      <c r="I80" s="239"/>
      <c r="J80" s="239"/>
      <c r="K80" s="239"/>
      <c r="L80" s="239"/>
      <c r="M80" s="239"/>
      <c r="N80" s="158"/>
      <c r="O80" s="158"/>
      <c r="P80" s="158"/>
      <c r="Q80" s="158"/>
    </row>
    <row r="81" spans="1:17" x14ac:dyDescent="0.25">
      <c r="A81" s="212"/>
      <c r="I81" s="239"/>
      <c r="J81" s="239"/>
      <c r="K81" s="239"/>
      <c r="L81" s="239"/>
      <c r="M81" s="239"/>
      <c r="N81" s="158"/>
      <c r="O81" s="158"/>
      <c r="P81" s="158"/>
      <c r="Q81" s="158"/>
    </row>
    <row r="82" spans="1:17" x14ac:dyDescent="0.25">
      <c r="A82" s="212"/>
      <c r="I82" s="239"/>
      <c r="J82" s="239"/>
      <c r="K82" s="239"/>
      <c r="L82" s="239"/>
      <c r="M82" s="239"/>
      <c r="N82" s="158"/>
      <c r="O82" s="158"/>
      <c r="P82" s="158"/>
      <c r="Q82" s="158"/>
    </row>
    <row r="83" spans="1:17" x14ac:dyDescent="0.25">
      <c r="A83" s="212"/>
      <c r="I83" s="239"/>
      <c r="J83" s="239"/>
      <c r="K83" s="239"/>
      <c r="L83" s="239"/>
      <c r="M83" s="239"/>
      <c r="N83" s="158"/>
      <c r="O83" s="158"/>
      <c r="P83" s="158"/>
      <c r="Q83" s="158"/>
    </row>
    <row r="84" spans="1:17" x14ac:dyDescent="0.25">
      <c r="A84" s="212"/>
      <c r="I84" s="239"/>
      <c r="J84" s="239"/>
      <c r="K84" s="239"/>
      <c r="L84" s="239"/>
      <c r="M84" s="239"/>
      <c r="N84" s="158"/>
      <c r="O84" s="158"/>
      <c r="P84" s="158"/>
      <c r="Q84" s="158"/>
    </row>
    <row r="85" spans="1:17" x14ac:dyDescent="0.25">
      <c r="A85" s="212"/>
      <c r="I85" s="239"/>
      <c r="J85" s="239"/>
      <c r="K85" s="239"/>
      <c r="L85" s="239"/>
      <c r="M85" s="239"/>
      <c r="N85" s="158"/>
      <c r="O85" s="158"/>
      <c r="P85" s="158"/>
      <c r="Q85" s="158"/>
    </row>
    <row r="86" spans="1:17" x14ac:dyDescent="0.25">
      <c r="A86" s="212"/>
      <c r="I86" s="239"/>
      <c r="J86" s="239"/>
      <c r="K86" s="239"/>
      <c r="L86" s="239"/>
      <c r="M86" s="239"/>
      <c r="N86" s="158"/>
      <c r="O86" s="158"/>
      <c r="P86" s="158"/>
      <c r="Q86" s="158"/>
    </row>
    <row r="87" spans="1:17" x14ac:dyDescent="0.25">
      <c r="A87" s="218"/>
      <c r="I87" s="239"/>
      <c r="J87" s="239"/>
      <c r="K87" s="239"/>
      <c r="L87" s="239"/>
      <c r="M87" s="239"/>
      <c r="N87" s="158"/>
      <c r="O87" s="158"/>
      <c r="P87" s="158"/>
      <c r="Q87" s="158"/>
    </row>
    <row r="88" spans="1:17" x14ac:dyDescent="0.25">
      <c r="A88" s="218"/>
      <c r="I88" s="239"/>
      <c r="J88" s="239"/>
      <c r="K88" s="239"/>
      <c r="L88" s="239"/>
      <c r="M88" s="239"/>
      <c r="N88" s="158"/>
      <c r="O88" s="158"/>
      <c r="P88" s="158"/>
      <c r="Q88" s="158"/>
    </row>
    <row r="89" spans="1:17" x14ac:dyDescent="0.25">
      <c r="A89" s="218"/>
      <c r="I89" s="239"/>
      <c r="J89" s="239"/>
      <c r="K89" s="239"/>
      <c r="L89" s="239"/>
      <c r="M89" s="239"/>
      <c r="N89" s="158"/>
      <c r="O89" s="158"/>
      <c r="P89" s="158"/>
      <c r="Q89" s="158"/>
    </row>
    <row r="90" spans="1:17" x14ac:dyDescent="0.25">
      <c r="A90" s="218"/>
      <c r="I90" s="239"/>
      <c r="J90" s="239"/>
      <c r="K90" s="239"/>
      <c r="L90" s="239"/>
      <c r="M90" s="239"/>
      <c r="N90" s="158"/>
      <c r="O90" s="158"/>
      <c r="P90" s="158"/>
      <c r="Q90" s="158"/>
    </row>
    <row r="91" spans="1:17" x14ac:dyDescent="0.25">
      <c r="I91" s="239"/>
      <c r="J91" s="239"/>
      <c r="K91" s="239"/>
      <c r="L91" s="239"/>
      <c r="M91" s="239"/>
      <c r="N91" s="158"/>
      <c r="O91" s="158"/>
      <c r="P91" s="158"/>
      <c r="Q91" s="158"/>
    </row>
    <row r="92" spans="1:17" x14ac:dyDescent="0.25">
      <c r="I92" s="239"/>
      <c r="J92" s="239"/>
      <c r="K92" s="239"/>
      <c r="L92" s="239"/>
      <c r="M92" s="239"/>
      <c r="N92" s="158"/>
      <c r="O92" s="158"/>
      <c r="P92" s="158"/>
      <c r="Q92" s="158"/>
    </row>
    <row r="93" spans="1:17" x14ac:dyDescent="0.25">
      <c r="I93" s="239"/>
      <c r="J93" s="239"/>
      <c r="K93" s="239"/>
      <c r="L93" s="239"/>
      <c r="M93" s="239"/>
      <c r="N93" s="158"/>
      <c r="O93" s="158"/>
      <c r="P93" s="158"/>
      <c r="Q93" s="158"/>
    </row>
    <row r="94" spans="1:17" x14ac:dyDescent="0.25">
      <c r="I94" s="239"/>
      <c r="J94" s="239"/>
      <c r="K94" s="239"/>
      <c r="L94" s="239"/>
      <c r="M94" s="239"/>
      <c r="N94" s="158"/>
      <c r="O94" s="158"/>
      <c r="P94" s="158"/>
      <c r="Q94" s="158"/>
    </row>
    <row r="95" spans="1:17" x14ac:dyDescent="0.25">
      <c r="I95" s="239"/>
      <c r="J95" s="239"/>
      <c r="K95" s="239"/>
      <c r="L95" s="239"/>
      <c r="M95" s="239"/>
      <c r="N95" s="158"/>
      <c r="O95" s="158"/>
      <c r="P95" s="158"/>
      <c r="Q95" s="158"/>
    </row>
    <row r="96" spans="1:17" x14ac:dyDescent="0.25">
      <c r="I96" s="239"/>
      <c r="J96" s="239"/>
      <c r="K96" s="239"/>
      <c r="L96" s="239"/>
      <c r="M96" s="239"/>
      <c r="N96" s="158"/>
      <c r="O96" s="158"/>
      <c r="P96" s="158"/>
      <c r="Q96" s="158"/>
    </row>
    <row r="97" spans="9:17" x14ac:dyDescent="0.25">
      <c r="I97" s="239"/>
      <c r="J97" s="239"/>
      <c r="K97" s="239"/>
      <c r="L97" s="239"/>
      <c r="M97" s="239"/>
      <c r="N97" s="158"/>
      <c r="O97" s="158"/>
      <c r="P97" s="158"/>
      <c r="Q97" s="158"/>
    </row>
    <row r="98" spans="9:17" x14ac:dyDescent="0.25">
      <c r="I98" s="239"/>
      <c r="J98" s="239"/>
      <c r="K98" s="239"/>
      <c r="L98" s="239"/>
      <c r="M98" s="239"/>
      <c r="N98" s="158"/>
      <c r="O98" s="158"/>
      <c r="P98" s="158"/>
      <c r="Q98" s="158"/>
    </row>
    <row r="99" spans="9:17" x14ac:dyDescent="0.25">
      <c r="I99" s="239"/>
      <c r="J99" s="239"/>
      <c r="K99" s="239"/>
      <c r="L99" s="239"/>
      <c r="M99" s="239"/>
      <c r="N99" s="158"/>
      <c r="O99" s="158"/>
      <c r="P99" s="158"/>
      <c r="Q99" s="158"/>
    </row>
    <row r="100" spans="9:17" x14ac:dyDescent="0.25">
      <c r="I100" s="239"/>
      <c r="J100" s="239"/>
      <c r="K100" s="239"/>
      <c r="L100" s="239"/>
      <c r="M100" s="239"/>
      <c r="N100" s="158"/>
      <c r="O100" s="158"/>
      <c r="P100" s="158"/>
      <c r="Q100" s="158"/>
    </row>
    <row r="101" spans="9:17" x14ac:dyDescent="0.25">
      <c r="I101" s="239"/>
      <c r="J101" s="239"/>
      <c r="K101" s="239"/>
      <c r="L101" s="239"/>
      <c r="M101" s="239"/>
    </row>
    <row r="102" spans="9:17" x14ac:dyDescent="0.25">
      <c r="I102" s="239"/>
      <c r="J102" s="239"/>
      <c r="K102" s="239"/>
      <c r="L102" s="239"/>
      <c r="M102" s="239"/>
    </row>
    <row r="103" spans="9:17" x14ac:dyDescent="0.25">
      <c r="I103" s="239"/>
      <c r="J103" s="239"/>
      <c r="K103" s="239"/>
      <c r="L103" s="239"/>
      <c r="M103" s="239"/>
    </row>
    <row r="104" spans="9:17" x14ac:dyDescent="0.25">
      <c r="I104" s="239"/>
      <c r="J104" s="239"/>
      <c r="K104" s="239"/>
      <c r="L104" s="239"/>
      <c r="M104" s="239"/>
    </row>
    <row r="105" spans="9:17" x14ac:dyDescent="0.25">
      <c r="I105" s="239"/>
      <c r="J105" s="239"/>
      <c r="K105" s="239"/>
      <c r="L105" s="239"/>
      <c r="M105" s="239"/>
    </row>
    <row r="106" spans="9:17" x14ac:dyDescent="0.25">
      <c r="I106" s="239"/>
      <c r="J106" s="239"/>
      <c r="K106" s="239"/>
      <c r="L106" s="239"/>
      <c r="M106" s="239"/>
    </row>
    <row r="107" spans="9:17" x14ac:dyDescent="0.25">
      <c r="I107" s="239"/>
      <c r="J107" s="239"/>
      <c r="K107" s="239"/>
      <c r="L107" s="239"/>
      <c r="M107" s="239"/>
    </row>
  </sheetData>
  <autoFilter ref="A6:WVR46"/>
  <mergeCells count="154">
    <mergeCell ref="C45:K45"/>
    <mergeCell ref="C46:K46"/>
    <mergeCell ref="B50:I50"/>
    <mergeCell ref="B51:I51"/>
    <mergeCell ref="G41:G42"/>
    <mergeCell ref="H41:H42"/>
    <mergeCell ref="I41:I42"/>
    <mergeCell ref="L41:L42"/>
    <mergeCell ref="P41:P42"/>
    <mergeCell ref="Q33:Q36"/>
    <mergeCell ref="A41:A42"/>
    <mergeCell ref="B41:B42"/>
    <mergeCell ref="C41:C42"/>
    <mergeCell ref="D41:D42"/>
    <mergeCell ref="E41:E42"/>
    <mergeCell ref="F41:F42"/>
    <mergeCell ref="R41:R42"/>
    <mergeCell ref="C44:K44"/>
    <mergeCell ref="Q41:Q42"/>
    <mergeCell ref="A33:A36"/>
    <mergeCell ref="B33:B36"/>
    <mergeCell ref="C33:C36"/>
    <mergeCell ref="D33:D36"/>
    <mergeCell ref="E33:E36"/>
    <mergeCell ref="F33:F36"/>
    <mergeCell ref="G33:G36"/>
    <mergeCell ref="H33:H36"/>
    <mergeCell ref="I33:I36"/>
    <mergeCell ref="G29:G30"/>
    <mergeCell ref="H29:H30"/>
    <mergeCell ref="I29:I30"/>
    <mergeCell ref="Q29:Q30"/>
    <mergeCell ref="A31:A32"/>
    <mergeCell ref="B31:B32"/>
    <mergeCell ref="C31:C32"/>
    <mergeCell ref="D31:D32"/>
    <mergeCell ref="E31:E32"/>
    <mergeCell ref="F31:F32"/>
    <mergeCell ref="G31:G32"/>
    <mergeCell ref="H31:H32"/>
    <mergeCell ref="I31:I32"/>
    <mergeCell ref="Q31:Q32"/>
    <mergeCell ref="A29:A30"/>
    <mergeCell ref="B29:B30"/>
    <mergeCell ref="C29:C30"/>
    <mergeCell ref="D29:D30"/>
    <mergeCell ref="E29:E30"/>
    <mergeCell ref="F29:F30"/>
    <mergeCell ref="A27:A28"/>
    <mergeCell ref="B27:B28"/>
    <mergeCell ref="C27:C28"/>
    <mergeCell ref="D27:D28"/>
    <mergeCell ref="E27:E28"/>
    <mergeCell ref="F27:F28"/>
    <mergeCell ref="R24:R25"/>
    <mergeCell ref="G20:G21"/>
    <mergeCell ref="H20:H21"/>
    <mergeCell ref="I20:I21"/>
    <mergeCell ref="Q20:Q21"/>
    <mergeCell ref="G27:G28"/>
    <mergeCell ref="H27:H28"/>
    <mergeCell ref="I27:I28"/>
    <mergeCell ref="Q27:Q28"/>
    <mergeCell ref="P13:P15"/>
    <mergeCell ref="Q13:Q19"/>
    <mergeCell ref="R13:R15"/>
    <mergeCell ref="L17:L19"/>
    <mergeCell ref="M17:M19"/>
    <mergeCell ref="P17:P19"/>
    <mergeCell ref="R17:R19"/>
    <mergeCell ref="A22:A26"/>
    <mergeCell ref="B22:B26"/>
    <mergeCell ref="C22:C26"/>
    <mergeCell ref="D22:D26"/>
    <mergeCell ref="E22:E26"/>
    <mergeCell ref="F22:F26"/>
    <mergeCell ref="A20:A21"/>
    <mergeCell ref="B20:B21"/>
    <mergeCell ref="C20:C21"/>
    <mergeCell ref="D20:D21"/>
    <mergeCell ref="E20:E21"/>
    <mergeCell ref="F20:F21"/>
    <mergeCell ref="G22:G26"/>
    <mergeCell ref="H22:H26"/>
    <mergeCell ref="I22:I26"/>
    <mergeCell ref="Q22:Q26"/>
    <mergeCell ref="N24:N25"/>
    <mergeCell ref="J13:J15"/>
    <mergeCell ref="K13:K15"/>
    <mergeCell ref="J17:J19"/>
    <mergeCell ref="K17:K19"/>
    <mergeCell ref="M10:M12"/>
    <mergeCell ref="L13:L15"/>
    <mergeCell ref="M13:M15"/>
    <mergeCell ref="O13:O15"/>
    <mergeCell ref="O10:O12"/>
    <mergeCell ref="P10:P12"/>
    <mergeCell ref="Q10:Q12"/>
    <mergeCell ref="R10:R12"/>
    <mergeCell ref="A13:A19"/>
    <mergeCell ref="B13:B19"/>
    <mergeCell ref="C13:C19"/>
    <mergeCell ref="D13:D19"/>
    <mergeCell ref="E13:E19"/>
    <mergeCell ref="G10:G12"/>
    <mergeCell ref="H10:H12"/>
    <mergeCell ref="I10:I12"/>
    <mergeCell ref="J10:J12"/>
    <mergeCell ref="K10:K12"/>
    <mergeCell ref="L10:L12"/>
    <mergeCell ref="A10:A12"/>
    <mergeCell ref="B10:B12"/>
    <mergeCell ref="C10:C12"/>
    <mergeCell ref="D10:D12"/>
    <mergeCell ref="E10:E12"/>
    <mergeCell ref="F10:F12"/>
    <mergeCell ref="F13:F19"/>
    <mergeCell ref="G13:G19"/>
    <mergeCell ref="H13:H19"/>
    <mergeCell ref="I13:I19"/>
    <mergeCell ref="O7:O9"/>
    <mergeCell ref="P7:P9"/>
    <mergeCell ref="Q7:Q9"/>
    <mergeCell ref="R7:R9"/>
    <mergeCell ref="F7:F9"/>
    <mergeCell ref="G7:G9"/>
    <mergeCell ref="H7:H9"/>
    <mergeCell ref="I7:I9"/>
    <mergeCell ref="J7:J9"/>
    <mergeCell ref="K7:K9"/>
    <mergeCell ref="M4:O4"/>
    <mergeCell ref="P4:P5"/>
    <mergeCell ref="Q4:Q5"/>
    <mergeCell ref="R4:R5"/>
    <mergeCell ref="S4:T4"/>
    <mergeCell ref="A7:A9"/>
    <mergeCell ref="B7:B9"/>
    <mergeCell ref="C7:C9"/>
    <mergeCell ref="D7:D9"/>
    <mergeCell ref="E7:E9"/>
    <mergeCell ref="G4:G5"/>
    <mergeCell ref="H4:H5"/>
    <mergeCell ref="I4:I5"/>
    <mergeCell ref="J4:J5"/>
    <mergeCell ref="K4:K5"/>
    <mergeCell ref="L4:L5"/>
    <mergeCell ref="A4:A5"/>
    <mergeCell ref="B4:B5"/>
    <mergeCell ref="C4:C5"/>
    <mergeCell ref="D4:D5"/>
    <mergeCell ref="E4:E5"/>
    <mergeCell ref="F4:F5"/>
    <mergeCell ref="L7:L9"/>
    <mergeCell ref="M7:M9"/>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10. 2019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A71B393D-762B-4F02-AA4E-E56B9A420C9C}"/>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Rekapitulace</vt:lpstr>
      <vt:lpstr>A1_KK_vyřazení </vt:lpstr>
      <vt:lpstr>A2_PO_vyřazení </vt:lpstr>
      <vt:lpstr>B1_KK_sledování </vt:lpstr>
      <vt:lpstr>B2_PO_sledován</vt:lpstr>
      <vt:lpstr>'A1_KK_vyřazení '!Názvy_tisku</vt:lpstr>
      <vt:lpstr>'A2_PO_vyřazení '!Názvy_tisku</vt:lpstr>
      <vt:lpstr>'B1_KK_sledování '!Názvy_tisku</vt:lpstr>
      <vt:lpstr>B2_PO_sledován!Názvy_tisku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15) k usnesení z 20. jednání Zastupitelstva Karlovarského kraje, které se uskutečnilo dne 16.12.2019</dc:title>
  <dc:creator/>
  <cp:lastModifiedBy/>
  <dcterms:created xsi:type="dcterms:W3CDTF">2006-09-16T00:00:00Z</dcterms:created>
  <dcterms:modified xsi:type="dcterms:W3CDTF">2019-12-17T07:30:33Z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