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'!$A$5:$R$50</definedName>
    <definedName name="_xlnm._FilterDatabase" localSheetId="2" hidden="1">PO_sledování!$A$5:$R$51</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9" i="70" l="1"/>
  <c r="Q19" i="70"/>
  <c r="P22" i="70"/>
  <c r="M22" i="70"/>
  <c r="M36" i="70" l="1"/>
  <c r="P36" i="70" s="1"/>
  <c r="N51" i="70" l="1"/>
  <c r="N49" i="69" l="1"/>
  <c r="N48" i="69" l="1"/>
  <c r="M28" i="69" l="1"/>
  <c r="Q28" i="69" s="1"/>
  <c r="P28" i="69" l="1"/>
  <c r="M21" i="70" l="1"/>
  <c r="P21" i="70" s="1"/>
  <c r="M19" i="70" l="1"/>
  <c r="N50" i="69" l="1"/>
  <c r="G48" i="69" l="1"/>
  <c r="O48" i="69"/>
  <c r="L48" i="69"/>
  <c r="M45" i="69" l="1"/>
  <c r="M44" i="69"/>
  <c r="M43" i="69"/>
  <c r="M41" i="69"/>
  <c r="M40" i="69"/>
  <c r="M39" i="69"/>
  <c r="M38" i="69"/>
  <c r="M10" i="69"/>
  <c r="M46" i="69"/>
  <c r="M47" i="69"/>
  <c r="M17" i="69" l="1"/>
  <c r="M16" i="69"/>
  <c r="Q47" i="69" l="1"/>
  <c r="P47" i="69" l="1"/>
  <c r="G48" i="70" l="1"/>
  <c r="O48" i="70"/>
  <c r="G13" i="71" s="1"/>
  <c r="G10" i="71" s="1"/>
  <c r="N48" i="70"/>
  <c r="F13" i="71" s="1"/>
  <c r="L48" i="70"/>
  <c r="D13" i="71" s="1"/>
  <c r="M47" i="70"/>
  <c r="M46" i="70"/>
  <c r="Q46" i="70" l="1"/>
  <c r="N50" i="70" l="1"/>
  <c r="F11" i="71" l="1"/>
  <c r="E23" i="71"/>
  <c r="Q46" i="69"/>
  <c r="P46" i="69"/>
  <c r="Q45" i="69"/>
  <c r="P45" i="69"/>
  <c r="E24" i="71" l="1"/>
  <c r="F14" i="71"/>
  <c r="E25" i="71"/>
  <c r="O51" i="70"/>
  <c r="M45" i="70"/>
  <c r="Q44" i="70" s="1"/>
  <c r="Q43" i="70"/>
  <c r="M42" i="70"/>
  <c r="M41" i="70"/>
  <c r="P41" i="70" s="1"/>
  <c r="M40" i="70"/>
  <c r="Q40" i="70" s="1"/>
  <c r="M39" i="70"/>
  <c r="M38" i="70"/>
  <c r="P38" i="70" s="1"/>
  <c r="P37" i="70"/>
  <c r="M35" i="70"/>
  <c r="Q35" i="70" s="1"/>
  <c r="M34" i="70"/>
  <c r="M33" i="70"/>
  <c r="P33" i="70" s="1"/>
  <c r="M32" i="70"/>
  <c r="P32" i="70" s="1"/>
  <c r="M31" i="70"/>
  <c r="M30" i="70"/>
  <c r="P30" i="70" s="1"/>
  <c r="M29" i="70"/>
  <c r="M28" i="70"/>
  <c r="P28" i="70" s="1"/>
  <c r="P27" i="70"/>
  <c r="P26" i="70"/>
  <c r="M25" i="70"/>
  <c r="M24" i="70"/>
  <c r="M23" i="70"/>
  <c r="P23" i="70" s="1"/>
  <c r="P19" i="70"/>
  <c r="M16" i="70"/>
  <c r="P16" i="70" s="1"/>
  <c r="M15" i="70"/>
  <c r="P15" i="70" s="1"/>
  <c r="M12" i="70"/>
  <c r="M9" i="70"/>
  <c r="P9" i="70" s="1"/>
  <c r="M6" i="70"/>
  <c r="M48" i="70" l="1"/>
  <c r="Q29" i="70"/>
  <c r="E13" i="71"/>
  <c r="Q12" i="70"/>
  <c r="P24" i="70"/>
  <c r="Q9" i="70"/>
  <c r="P40" i="70"/>
  <c r="Q42" i="70"/>
  <c r="P12" i="70"/>
  <c r="Q24" i="70"/>
  <c r="P44" i="70"/>
  <c r="Q41" i="70"/>
  <c r="P31" i="70"/>
  <c r="Q33" i="70"/>
  <c r="P35" i="70"/>
  <c r="P6" i="70"/>
  <c r="P29" i="70"/>
  <c r="Q31" i="70"/>
  <c r="Q6" i="70"/>
  <c r="P34" i="70"/>
  <c r="H13" i="71" l="1"/>
  <c r="P48" i="70"/>
  <c r="Q48" i="70"/>
  <c r="Q44" i="69"/>
  <c r="P44" i="69"/>
  <c r="Q43" i="69"/>
  <c r="M42" i="69"/>
  <c r="Q42" i="69" s="1"/>
  <c r="P41" i="69"/>
  <c r="P40" i="69"/>
  <c r="Q38" i="69"/>
  <c r="P38" i="69"/>
  <c r="M37" i="69"/>
  <c r="P37" i="69" s="1"/>
  <c r="M34" i="69"/>
  <c r="M33" i="69"/>
  <c r="P33" i="69" s="1"/>
  <c r="M32" i="69"/>
  <c r="M30" i="69"/>
  <c r="P30" i="69" s="1"/>
  <c r="M27" i="69"/>
  <c r="M26" i="69"/>
  <c r="M25" i="69"/>
  <c r="M24" i="69"/>
  <c r="M23" i="69"/>
  <c r="M22" i="69"/>
  <c r="M20" i="69"/>
  <c r="P20" i="69" s="1"/>
  <c r="P19" i="69"/>
  <c r="M18" i="69"/>
  <c r="Q18" i="69" s="1"/>
  <c r="Q16" i="69"/>
  <c r="P16" i="69"/>
  <c r="M15" i="69"/>
  <c r="P15" i="69" s="1"/>
  <c r="M14" i="69"/>
  <c r="M13" i="69"/>
  <c r="P13" i="69" s="1"/>
  <c r="M11" i="69"/>
  <c r="Q11" i="69" s="1"/>
  <c r="P10" i="69"/>
  <c r="M9" i="69"/>
  <c r="P9" i="69" s="1"/>
  <c r="M8" i="69"/>
  <c r="M7" i="69"/>
  <c r="M6" i="69"/>
  <c r="M48" i="69" l="1"/>
  <c r="E9" i="71" s="1"/>
  <c r="P27" i="69"/>
  <c r="Q27" i="69"/>
  <c r="Q14" i="69"/>
  <c r="D9" i="71"/>
  <c r="F9" i="71"/>
  <c r="G9" i="71"/>
  <c r="G7" i="71" s="1"/>
  <c r="G16" i="71" s="1"/>
  <c r="Q26" i="69"/>
  <c r="C16" i="71"/>
  <c r="P25" i="69"/>
  <c r="P42" i="69"/>
  <c r="P23" i="69"/>
  <c r="Q30" i="69"/>
  <c r="P6" i="69"/>
  <c r="P14" i="69"/>
  <c r="Q23" i="69"/>
  <c r="Q6" i="69"/>
  <c r="P26" i="69"/>
  <c r="O50" i="69"/>
  <c r="E26" i="71" s="1"/>
  <c r="Q13" i="69"/>
  <c r="P22" i="69"/>
  <c r="P32" i="69"/>
  <c r="Q32" i="69"/>
  <c r="P34" i="69"/>
  <c r="P7" i="69"/>
  <c r="P8" i="69"/>
  <c r="P18" i="69"/>
  <c r="P11" i="69"/>
  <c r="Q20" i="69"/>
  <c r="Q48" i="69" l="1"/>
  <c r="P48" i="69"/>
  <c r="H9" i="71" s="1"/>
  <c r="D7" i="71" l="1"/>
  <c r="F7" i="71" l="1"/>
  <c r="E7" i="71"/>
  <c r="I7" i="71" l="1"/>
  <c r="H7" i="71"/>
  <c r="F10" i="71" l="1"/>
  <c r="F16" i="71" s="1"/>
  <c r="E10" i="71"/>
  <c r="I10" i="71" s="1"/>
  <c r="D10" i="71"/>
  <c r="D16" i="71" s="1"/>
  <c r="E16" i="71" l="1"/>
  <c r="E22" i="71"/>
  <c r="E28" i="71" l="1"/>
</calcChain>
</file>

<file path=xl/sharedStrings.xml><?xml version="1.0" encoding="utf-8"?>
<sst xmlns="http://schemas.openxmlformats.org/spreadsheetml/2006/main" count="647" uniqueCount="387">
  <si>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</si>
  <si>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</si>
  <si>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</si>
  <si>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</si>
  <si>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</si>
  <si>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</si>
  <si>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</si>
  <si>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</si>
  <si>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</si>
  <si>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</si>
  <si>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</si>
  <si>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</si>
  <si>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</si>
  <si>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</si>
  <si>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</si>
  <si>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</si>
  <si>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</si>
  <si>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</si>
  <si>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</si>
  <si>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</si>
  <si>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</si>
  <si>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</si>
  <si>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</si>
  <si>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</si>
  <si>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</si>
  <si>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</si>
  <si>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</si>
  <si>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</si>
  <si>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</si>
  <si>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</si>
  <si>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</si>
  <si>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</si>
  <si>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</si>
  <si>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</si>
  <si>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</si>
  <si>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</si>
  <si>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</si>
  <si>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</si>
  <si>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</si>
  <si>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</si>
  <si>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</si>
  <si>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</si>
  <si>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</si>
  <si>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</si>
  <si>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</si>
  <si>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</si>
  <si>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</si>
  <si>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</si>
  <si>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</si>
  <si>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</si>
  <si>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</si>
  <si>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</si>
  <si>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</si>
  <si>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</si>
  <si>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</si>
  <si>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</si>
  <si>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</si>
  <si>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</si>
  <si>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</si>
  <si>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</si>
  <si>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</si>
  <si>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</si>
  <si>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</si>
  <si>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</si>
  <si>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</si>
  <si>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</si>
  <si>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</si>
  <si>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</si>
  <si>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</si>
  <si>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</si>
  <si>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</si>
  <si>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</si>
  <si>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</si>
  <si>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</si>
  <si>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</si>
  <si>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</si>
  <si>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</si>
  <si>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</si>
  <si>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</si>
  <si>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</si>
  <si>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</si>
  <si>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</si>
  <si>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</si>
  <si>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</si>
  <si>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</si>
  <si>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</si>
  <si>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</si>
  <si>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</si>
  <si>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</si>
  <si>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</si>
  <si>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</si>
  <si>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</si>
  <si>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</si>
  <si>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</si>
  <si>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</si>
  <si>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</si>
  <si>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</si>
  <si>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</si>
  <si>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</si>
  <si>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</si>
  <si>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</si>
  <si>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</si>
  <si>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</si>
  <si>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</si>
  <si>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</si>
  <si>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</si>
  <si>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</si>
  <si>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</si>
  <si>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</si>
  <si>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</si>
  <si>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</si>
  <si>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</si>
  <si>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</si>
  <si>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</si>
  <si>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</si>
  <si>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</si>
  <si>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</si>
  <si>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</si>
  <si>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</si>
  <si>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</si>
  <si>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</si>
  <si>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</si>
  <si>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</si>
  <si>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</si>
  <si>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</si>
  <si>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</si>
  <si>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</si>
  <si>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</si>
  <si>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</si>
  <si>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</si>
  <si>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</si>
  <si>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</si>
  <si>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</si>
  <si>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</si>
  <si>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</si>
  <si>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</si>
  <si>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</si>
  <si>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</si>
  <si>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</si>
  <si>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</si>
  <si>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</si>
  <si>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</si>
  <si>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</si>
  <si>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</si>
  <si>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</si>
  <si>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</si>
  <si>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</si>
  <si>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</si>
  <si>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</si>
  <si>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</si>
  <si>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</si>
  <si>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</si>
  <si>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</si>
  <si>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</si>
  <si>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</si>
  <si>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</si>
  <si>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</si>
  <si>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</si>
  <si>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</si>
  <si>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</si>
  <si>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</si>
  <si>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</si>
  <si>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</si>
  <si>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</si>
  <si>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</si>
  <si>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</si>
  <si>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</si>
  <si>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</si>
  <si>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</si>
  <si>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</si>
  <si>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</si>
  <si>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</si>
  <si>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</si>
  <si>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</si>
  <si>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</si>
  <si>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</si>
  <si>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</si>
  <si>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</si>
  <si>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</si>
  <si>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</si>
  <si>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</si>
  <si>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</si>
  <si>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</si>
  <si>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</si>
  <si>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</si>
  <si>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</si>
  <si>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</si>
  <si>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</si>
  <si>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</si>
  <si>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</si>
  <si>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</si>
  <si>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</si>
  <si>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</si>
  <si>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</si>
  <si>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</si>
  <si>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</si>
  <si>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</si>
  <si>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</si>
  <si>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</si>
  <si>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</si>
  <si>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</si>
  <si>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</si>
  <si>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</si>
  <si>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</si>
  <si>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</si>
  <si>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</si>
  <si>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</si>
  <si>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</si>
  <si>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</si>
  <si>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</si>
  <si>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</si>
  <si>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</si>
  <si>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</si>
  <si>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</si>
  <si>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</si>
  <si>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</si>
  <si>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</si>
  <si>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</si>
  <si>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</si>
  <si>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</si>
  <si>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</si>
  <si>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</si>
  <si>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</si>
  <si>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</si>
  <si>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</si>
  <si>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</si>
  <si>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</si>
  <si>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</si>
  <si>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</si>
  <si>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</si>
  <si>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</si>
  <si>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</si>
  <si>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</si>
  <si>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</si>
  <si>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</si>
  <si>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</si>
  <si>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</si>
  <si>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</si>
  <si>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</si>
  <si>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</si>
  <si>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</si>
  <si>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</si>
  <si>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</si>
  <si>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</si>
  <si>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</si>
  <si>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</si>
  <si>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</si>
  <si>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</si>
  <si>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</si>
  <si>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</si>
  <si>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</si>
  <si>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</si>
  <si>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</si>
  <si>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</si>
  <si>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</si>
  <si>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</si>
  <si>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</si>
  <si>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</si>
  <si>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</si>
  <si>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</si>
  <si>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</si>
  <si>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</si>
  <si>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</si>
  <si>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</si>
  <si>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</si>
  <si>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</si>
  <si>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</si>
  <si>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</si>
  <si>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</si>
  <si>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</si>
  <si>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</si>
  <si>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</si>
  <si>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</si>
  <si>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</si>
  <si>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</si>
  <si>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</si>
  <si>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</si>
  <si>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</si>
  <si>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</si>
  <si>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</si>
  <si>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</si>
  <si>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</si>
  <si>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</si>
  <si>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</si>
  <si>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</si>
  <si>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</si>
  <si>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</si>
  <si>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</si>
  <si>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</si>
  <si>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</si>
  <si>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</si>
  <si>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</si>
  <si>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</si>
  <si>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</si>
  <si>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</si>
  <si>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</si>
  <si>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</si>
  <si>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</si>
  <si>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</si>
  <si>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</si>
  <si>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</si>
  <si>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</si>
  <si>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</si>
  <si>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</si>
  <si>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</si>
  <si>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</si>
  <si>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</si>
  <si>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</si>
  <si>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</si>
  <si>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</si>
  <si>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</si>
  <si>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</si>
  <si>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</si>
  <si>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</si>
  <si>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</si>
  <si>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</si>
  <si>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</si>
  <si>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</si>
  <si>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</si>
  <si>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</si>
  <si>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</si>
  <si>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</si>
  <si>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</si>
  <si>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</si>
  <si>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</si>
  <si>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</si>
  <si>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</si>
  <si>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</si>
  <si>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</si>
  <si>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</si>
  <si>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</si>
  <si>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</si>
  <si>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</si>
  <si>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</si>
  <si>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</si>
  <si>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</si>
  <si>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</si>
  <si>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</si>
  <si>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</si>
  <si>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</si>
  <si>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</si>
  <si>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</si>
  <si>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</si>
  <si>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</si>
  <si>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</si>
  <si>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</si>
  <si>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</si>
  <si>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 - finanční oprava 4.605.548,70 Kč, část dotace  85% je ve výši 3.914.716,39 Kč)</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</si>
  <si>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</si>
  <si>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</si>
  <si>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</si>
  <si>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t xml:space="preserve">Centrum technického vzdělávání (CTV) Ostrov 
CZ.1.09/1.3.00/10.00163 </t>
  </si>
  <si>
    <t>ÚRR
penále</t>
  </si>
  <si>
    <t>penále k platebnímu výměru č. 22/2015 - netransparentní hodnocení nabídek</t>
  </si>
  <si>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t>
    </r>
    <r>
      <rPr>
        <sz val="11"/>
        <rFont val="Calibri"/>
        <family val="2"/>
        <charset val="238"/>
      </rPr>
      <t xml:space="preserve">
</t>
    </r>
    <r>
      <rPr>
        <b/>
        <sz val="11"/>
        <rFont val="Calibri"/>
        <family val="2"/>
        <charset val="238"/>
      </rPr>
      <t>OČEKÁVÁME ROZHODNUTÍ POSKYTOVATELE DOTACE O PROMINUTÍ ODVODU.</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</si>
  <si>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</si>
  <si>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</si>
  <si>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</si>
  <si>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Rozhodnutím z 29.7.2013 bylo penále prominuto v plné výši
</t>
    </r>
    <r>
      <rPr>
        <b/>
        <sz val="11"/>
        <rFont val="Calibri"/>
        <family val="2"/>
        <charset val="238"/>
        <scheme val="minor"/>
      </rPr>
      <t>KONEČNÝ STAV -  POSTIH ZRUŠEN</t>
    </r>
  </si>
  <si>
    <t>Fa č.9431025936 ve výši 861.495,-Kč byla uhrazena po ukončení fyzické realizace projektu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</si>
  <si>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t>
    </r>
    <r>
      <rPr>
        <b/>
        <sz val="11"/>
        <rFont val="Calibri"/>
        <family val="2"/>
        <charset val="238"/>
        <scheme val="minor"/>
      </rPr>
      <t>KONEČNÝ STAV - PŘEDÁNO K VYMÁHÁNÍ OLP</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</si>
  <si>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</si>
  <si>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požadocvaná dotace (215.985 Kč)</t>
  </si>
  <si>
    <t xml:space="preserve"> VŘ 008 - JŘBU úprava projektové dokumentace - jedná se o nezpůsobilé výdaje, jelikož na ně nebyla požadocvaná dotace (215.985 Kč)</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</si>
  <si>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</si>
  <si>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</si>
  <si>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</si>
  <si>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t>
    </r>
    <r>
      <rPr>
        <b/>
        <sz val="11"/>
        <rFont val="Calibri"/>
        <family val="2"/>
        <charset val="238"/>
        <scheme val="minor"/>
      </rPr>
      <t>KONEČNÝ STAV - POSTIH ZRUŠEN</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</si>
  <si>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společnost INVESTON promlčenou škodu ve výši 932,4 Kč neuhradila.
</t>
    </r>
    <r>
      <rPr>
        <b/>
        <sz val="1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</si>
  <si>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</si>
  <si>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</si>
  <si>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</si>
  <si>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</si>
  <si>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Dne 1.6.2020 vyhotovil odbor kanceláře ředitelky Protokol o škodě, dne 11.6.2020 jednala škodní komise a doporučila škodu nevymáhat z důvodu zániku externího administrátora CPS consulting, s.r.o.  RKK usnesením č. 1324/12/20 ze dne 21.12.2020 rozhodla o likvidaci škody, škoda nebude vymáhána po CPS Consulting s.r.o.
</t>
    </r>
    <r>
      <rPr>
        <b/>
        <sz val="11"/>
        <rFont val="Calibri"/>
        <family val="2"/>
        <charset val="238"/>
        <scheme val="minor"/>
      </rPr>
      <t>KONEČNÝ STAV - ŠKODA NEBUDE VYMÁHÁNA</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</si>
  <si>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</si>
  <si>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</si>
  <si>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</si>
  <si>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podla SPŠ opětovnou žádost o prominutí odvodu a penále. Penále ve výši 88.653.154,- Kč uhradí škola po schválení rozpočtové změny v RKK.
</t>
    </r>
    <r>
      <rPr>
        <b/>
        <sz val="11"/>
        <color theme="1"/>
        <rFont val="Calibri"/>
        <family val="2"/>
        <charset val="238"/>
        <scheme val="minor"/>
      </rPr>
      <t>OČEKÁVÁME ROZHODNUTÍ POSKYTOVATELE DOTACE O PROMINUTÍ PENÁLE.</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</si>
  <si>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podla SPŠ opětovnou žádost o prominutí odvodu a penále.
</t>
    </r>
    <r>
      <rPr>
        <b/>
        <sz val="11"/>
        <color theme="1"/>
        <rFont val="Calibri"/>
        <family val="2"/>
        <charset val="238"/>
        <scheme val="minor"/>
      </rPr>
      <t>OČEKÁVÁME ROZHODNUTÍ POSKYTOVATELE DOTACE O PROMINUTÍ PENÁLE.</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</si>
  <si>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</si>
  <si>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t>
    </r>
    <r>
      <rPr>
        <b/>
        <sz val="11"/>
        <rFont val="Calibri"/>
        <family val="2"/>
        <charset val="238"/>
        <scheme val="minor"/>
      </rPr>
      <t>KONEČNÝ STAV - FINANČNÍ POSTIH BUDE ŘEŠEN JAKO ŠKODA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</si>
  <si>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t>
    </r>
    <r>
      <rPr>
        <b/>
        <sz val="11"/>
        <rFont val="Calibri"/>
        <family val="2"/>
        <charset val="238"/>
        <scheme val="minor"/>
      </rPr>
      <t>KONEČNÝ STAV - FINANČNÍ POSTIH BUDE ŘEŠEN JAKO ŠKODA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</si>
  <si>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Rada KK usnesením č. RK 94/02/21 ze dne 8. 2. 2021 rozhodla o likvidaci škody, škodu po APDM nevymáhat
</t>
    </r>
    <r>
      <rPr>
        <b/>
        <sz val="11"/>
        <rFont val="Calibri"/>
        <family val="2"/>
        <charset val="238"/>
        <scheme val="minor"/>
      </rPr>
      <t>KONEČNÝ STAV -  ŠKODA NEBUDE VYMÁHÁNA</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</si>
  <si>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Usnesení Rady č. RK 31/01/21 ze dne 18.1.2021 schválení dohody o narovnání. Dne 15.2.2021 uzavřena Dohoda o narovnání s ADW Consult s.r.o. Dne 19.2.2021 obdržel KK finanční prostředky ve výši 75.000 Kč na bankovní účet
</t>
    </r>
    <r>
      <rPr>
        <b/>
        <sz val="11"/>
        <rFont val="Calibri"/>
        <family val="2"/>
        <charset val="238"/>
        <scheme val="minor"/>
      </rPr>
      <t>KONEČNÝ STAV</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</si>
  <si>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</si>
  <si>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</si>
  <si>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Dne 21.1.2020 podala škola žalobu ve výši 301.092,21 Kč proti externímu administrátorovi.Soud rozsudkem č.j. 17 C 13/022-444 z 18.1.2021 žalobu pro promlčení zamítl.
</t>
    </r>
    <r>
      <rPr>
        <b/>
        <sz val="11"/>
        <rFont val="Calibri"/>
        <family val="2"/>
        <charset val="238"/>
        <scheme val="minor"/>
      </rPr>
      <t>FINAČNÍ POSTIH BUDE ŘEŠIT PŘÍSPĚVKOVÁ ORGANIZACE JAKO ŠKODNÍ PŘÍPAD, viz usnesení č RK 1398/12/18 z 3.12.2018  a č. RK 969/08/19 z 19.8.2019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</si>
</sst>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8" fillId="0" borderId="0"/>
    <xf numFmtId="0" fontId="26" fillId="0" borderId="0"/>
    <xf numFmtId="0" fontId="29" fillId="0" borderId="0"/>
    <xf numFmtId="0" fontId="30"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cellStyleXfs>
  <cellXfs count="794">
    <xf numFmtId="0" fontId="0" fillId="0" borderId="0" xfId="0"/>
    <xf numFmtId="0" fontId="32" fillId="0" borderId="27" xfId="0" applyFont="1" applyFill="1" applyBorder="1" applyAlignment="1">
      <alignment vertical="center" wrapText="1"/>
    </xf>
    <xf numFmtId="0" fontId="32" fillId="0" borderId="3" xfId="0" applyFont="1" applyFill="1" applyBorder="1" applyAlignment="1">
      <alignment vertical="center" wrapText="1"/>
    </xf>
    <xf numFmtId="0" fontId="32" fillId="0" borderId="9" xfId="0" applyFont="1" applyFill="1" applyBorder="1" applyAlignment="1">
      <alignment vertical="center" wrapText="1"/>
    </xf>
    <xf numFmtId="0" fontId="32" fillId="0" borderId="1"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8" fillId="3" borderId="40" xfId="0" applyFont="1" applyFill="1" applyBorder="1" applyAlignment="1">
      <alignment horizontal="left" vertical="center" wrapText="1"/>
    </xf>
    <xf numFmtId="0" fontId="39" fillId="3" borderId="14" xfId="0" applyFont="1" applyFill="1" applyBorder="1" applyAlignment="1">
      <alignment horizontal="left" vertical="center" wrapText="1"/>
    </xf>
    <xf numFmtId="0" fontId="39" fillId="3" borderId="41" xfId="0" applyFont="1" applyFill="1" applyBorder="1" applyAlignment="1">
      <alignment horizontal="left" vertical="center" wrapText="1"/>
    </xf>
    <xf numFmtId="0" fontId="48" fillId="3" borderId="16"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8" fillId="3" borderId="43" xfId="0" applyFont="1" applyFill="1" applyBorder="1" applyAlignment="1">
      <alignment horizontal="center" vertical="center" wrapText="1"/>
    </xf>
    <xf numFmtId="0" fontId="48" fillId="3" borderId="29" xfId="0" applyFont="1" applyFill="1" applyBorder="1" applyAlignment="1">
      <alignment horizontal="center" vertical="center" wrapText="1"/>
    </xf>
    <xf numFmtId="0" fontId="48" fillId="3" borderId="13" xfId="0" applyFont="1" applyFill="1" applyBorder="1" applyAlignment="1">
      <alignment horizontal="center" vertical="center" wrapText="1"/>
    </xf>
    <xf numFmtId="4" fontId="50" fillId="0" borderId="44" xfId="0" applyNumberFormat="1" applyFont="1" applyFill="1" applyBorder="1" applyAlignment="1">
      <alignment horizontal="right" vertical="center" wrapText="1"/>
    </xf>
    <xf numFmtId="4" fontId="0" fillId="0" borderId="0" xfId="0" applyNumberFormat="1"/>
    <xf numFmtId="4" fontId="52" fillId="0" borderId="19" xfId="0" applyNumberFormat="1" applyFont="1" applyFill="1" applyBorder="1" applyAlignment="1">
      <alignment horizontal="right" vertical="center" wrapText="1"/>
    </xf>
    <xf numFmtId="4" fontId="53" fillId="0" borderId="15" xfId="0" applyNumberFormat="1" applyFont="1" applyFill="1" applyBorder="1" applyAlignment="1">
      <alignment horizontal="right" vertical="top" wrapText="1"/>
    </xf>
    <xf numFmtId="0" fontId="32" fillId="0" borderId="2" xfId="0" applyFont="1" applyFill="1" applyBorder="1" applyAlignment="1">
      <alignment horizontal="left" vertical="center" wrapText="1"/>
    </xf>
    <xf numFmtId="4" fontId="32" fillId="0" borderId="14" xfId="0" applyNumberFormat="1" applyFont="1" applyFill="1" applyBorder="1" applyAlignment="1">
      <alignment horizontal="right" vertical="center"/>
    </xf>
    <xf numFmtId="4" fontId="50" fillId="0" borderId="14" xfId="0" applyNumberFormat="1" applyFont="1" applyFill="1" applyBorder="1" applyAlignment="1">
      <alignment horizontal="right" vertical="center" wrapText="1"/>
    </xf>
    <xf numFmtId="0" fontId="0" fillId="0" borderId="0" xfId="0" applyBorder="1"/>
    <xf numFmtId="4" fontId="50" fillId="0" borderId="19" xfId="0" applyNumberFormat="1" applyFont="1" applyFill="1" applyBorder="1" applyAlignment="1">
      <alignment horizontal="right" vertical="center" wrapText="1"/>
    </xf>
    <xf numFmtId="4" fontId="53" fillId="0" borderId="45" xfId="0" applyNumberFormat="1" applyFont="1" applyFill="1" applyBorder="1" applyAlignment="1">
      <alignment horizontal="right" vertical="top" wrapText="1"/>
    </xf>
    <xf numFmtId="4" fontId="36" fillId="0" borderId="19" xfId="0" applyNumberFormat="1" applyFont="1" applyFill="1" applyBorder="1" applyAlignment="1">
      <alignment vertical="center" wrapText="1"/>
    </xf>
    <xf numFmtId="4" fontId="35" fillId="0" borderId="19" xfId="0" applyNumberFormat="1" applyFont="1" applyFill="1" applyBorder="1" applyAlignment="1">
      <alignment horizontal="right" wrapText="1"/>
    </xf>
    <xf numFmtId="4" fontId="40" fillId="0" borderId="15" xfId="0" applyNumberFormat="1" applyFont="1" applyFill="1" applyBorder="1" applyAlignment="1">
      <alignment horizontal="right" vertical="top" wrapText="1"/>
    </xf>
    <xf numFmtId="4" fontId="36" fillId="0" borderId="15" xfId="0" applyNumberFormat="1" applyFont="1" applyFill="1" applyBorder="1" applyAlignment="1">
      <alignment horizontal="right" vertical="center" wrapText="1"/>
    </xf>
    <xf numFmtId="4" fontId="32" fillId="0" borderId="12"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wrapText="1"/>
    </xf>
    <xf numFmtId="4" fontId="32" fillId="0" borderId="27" xfId="0" applyNumberFormat="1" applyFont="1" applyFill="1" applyBorder="1" applyAlignment="1">
      <alignment horizontal="right" vertical="center" wrapText="1"/>
    </xf>
    <xf numFmtId="4" fontId="36" fillId="0" borderId="14"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xf>
    <xf numFmtId="4" fontId="36" fillId="0" borderId="14" xfId="0" applyNumberFormat="1" applyFont="1" applyFill="1" applyBorder="1" applyAlignment="1">
      <alignment horizontal="right" vertical="center"/>
    </xf>
    <xf numFmtId="4" fontId="55" fillId="0" borderId="15" xfId="0" applyNumberFormat="1" applyFont="1" applyFill="1" applyBorder="1" applyAlignment="1">
      <alignment vertical="center"/>
    </xf>
    <xf numFmtId="4" fontId="32" fillId="0" borderId="27" xfId="0" applyNumberFormat="1" applyFont="1" applyFill="1" applyBorder="1" applyAlignment="1">
      <alignment vertical="center"/>
    </xf>
    <xf numFmtId="4" fontId="32" fillId="0" borderId="17" xfId="0" applyNumberFormat="1" applyFont="1" applyFill="1" applyBorder="1" applyAlignment="1">
      <alignment horizontal="right" vertical="center" wrapText="1"/>
    </xf>
    <xf numFmtId="4" fontId="32" fillId="0" borderId="17" xfId="0" applyNumberFormat="1" applyFont="1" applyFill="1" applyBorder="1" applyAlignment="1">
      <alignment vertical="center"/>
    </xf>
    <xf numFmtId="4" fontId="36" fillId="0" borderId="14" xfId="0" applyNumberFormat="1" applyFont="1" applyFill="1" applyBorder="1" applyAlignment="1">
      <alignment vertical="center"/>
    </xf>
    <xf numFmtId="0" fontId="34" fillId="0" borderId="27" xfId="0" applyFont="1" applyFill="1" applyBorder="1" applyAlignment="1">
      <alignment vertical="center" wrapText="1"/>
    </xf>
    <xf numFmtId="4" fontId="32" fillId="0" borderId="47" xfId="0" applyNumberFormat="1" applyFont="1" applyFill="1" applyBorder="1" applyAlignment="1">
      <alignment vertical="center"/>
    </xf>
    <xf numFmtId="4" fontId="55"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7" fillId="0" borderId="53" xfId="0" applyFont="1" applyBorder="1" applyAlignment="1">
      <alignment horizontal="center" vertical="center"/>
    </xf>
    <xf numFmtId="0" fontId="56" fillId="0" borderId="37" xfId="0" applyFont="1" applyFill="1" applyBorder="1" applyAlignment="1">
      <alignment horizontal="right" vertical="center" wrapText="1"/>
    </xf>
    <xf numFmtId="4" fontId="32" fillId="0" borderId="47" xfId="0" applyNumberFormat="1" applyFont="1" applyFill="1" applyBorder="1" applyAlignment="1">
      <alignment horizontal="center" vertical="center"/>
    </xf>
    <xf numFmtId="4" fontId="57" fillId="0" borderId="45" xfId="0" applyNumberFormat="1" applyFont="1" applyFill="1" applyBorder="1" applyAlignment="1">
      <alignment vertical="center"/>
    </xf>
    <xf numFmtId="4" fontId="32" fillId="0" borderId="0" xfId="0" applyNumberFormat="1" applyFont="1" applyFill="1" applyBorder="1" applyAlignment="1">
      <alignment horizontal="center" vertical="center" wrapText="1"/>
    </xf>
    <xf numFmtId="0" fontId="32" fillId="0" borderId="47" xfId="0" applyFont="1" applyFill="1" applyBorder="1" applyAlignment="1">
      <alignment horizontal="center" vertical="center"/>
    </xf>
    <xf numFmtId="0" fontId="27" fillId="0" borderId="52" xfId="0" applyFont="1" applyBorder="1" applyAlignment="1">
      <alignment horizontal="center" vertical="center"/>
    </xf>
    <xf numFmtId="0" fontId="56" fillId="0" borderId="11" xfId="0" applyFont="1" applyFill="1" applyBorder="1" applyAlignment="1">
      <alignment horizontal="right" vertical="center" wrapText="1"/>
    </xf>
    <xf numFmtId="4" fontId="32" fillId="0" borderId="27" xfId="0" applyNumberFormat="1" applyFont="1" applyFill="1" applyBorder="1" applyAlignment="1">
      <alignment horizontal="center" vertical="center"/>
    </xf>
    <xf numFmtId="4" fontId="58" fillId="0" borderId="11" xfId="0" applyNumberFormat="1" applyFont="1" applyFill="1" applyBorder="1" applyAlignment="1">
      <alignment horizontal="right" vertical="center"/>
    </xf>
    <xf numFmtId="4" fontId="32" fillId="0" borderId="23" xfId="0" applyNumberFormat="1" applyFont="1" applyFill="1" applyBorder="1" applyAlignment="1">
      <alignment horizontal="center" vertical="center" wrapText="1"/>
    </xf>
    <xf numFmtId="0" fontId="32" fillId="0" borderId="27" xfId="0" applyFont="1" applyFill="1" applyBorder="1" applyAlignment="1">
      <alignment horizontal="center" vertical="center"/>
    </xf>
    <xf numFmtId="0" fontId="27" fillId="0" borderId="25" xfId="0" applyFont="1" applyBorder="1" applyAlignment="1">
      <alignment horizontal="center" vertical="center"/>
    </xf>
    <xf numFmtId="0" fontId="27" fillId="0" borderId="10" xfId="0" applyFont="1" applyBorder="1" applyAlignment="1">
      <alignment horizontal="right" vertical="center" wrapText="1"/>
    </xf>
    <xf numFmtId="4" fontId="32" fillId="0" borderId="55" xfId="0" applyNumberFormat="1" applyFont="1" applyBorder="1" applyAlignment="1">
      <alignment horizontal="center" vertical="center"/>
    </xf>
    <xf numFmtId="4" fontId="61" fillId="0" borderId="22" xfId="0" applyNumberFormat="1" applyFont="1" applyBorder="1" applyAlignment="1">
      <alignment vertical="center"/>
    </xf>
    <xf numFmtId="4" fontId="27"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2" fillId="0" borderId="0" xfId="0" applyFont="1" applyAlignment="1">
      <alignment horizontal="left" vertical="center"/>
    </xf>
    <xf numFmtId="0" fontId="0" fillId="0" borderId="0" xfId="0" applyAlignment="1">
      <alignment horizontal="center" vertical="center"/>
    </xf>
    <xf numFmtId="4" fontId="62" fillId="0" borderId="0" xfId="0" applyNumberFormat="1" applyFont="1" applyAlignment="1">
      <alignment horizontal="center" vertical="center"/>
    </xf>
    <xf numFmtId="4" fontId="0" fillId="0" borderId="0" xfId="0" applyNumberFormat="1" applyAlignment="1">
      <alignment vertical="center"/>
    </xf>
    <xf numFmtId="0" fontId="27" fillId="0" borderId="0" xfId="0" applyFont="1"/>
    <xf numFmtId="0" fontId="27"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2" fillId="0" borderId="0" xfId="0" applyFont="1" applyAlignment="1">
      <alignment horizontal="left"/>
    </xf>
    <xf numFmtId="0" fontId="27" fillId="6" borderId="0" xfId="0" applyFont="1" applyFill="1" applyAlignment="1">
      <alignment vertical="center"/>
    </xf>
    <xf numFmtId="4" fontId="36"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10" fontId="31"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7" fillId="0" borderId="0" xfId="0" applyNumberFormat="1" applyFont="1" applyAlignment="1">
      <alignment vertical="center"/>
    </xf>
    <xf numFmtId="0" fontId="0" fillId="0" borderId="0" xfId="0" applyFill="1" applyBorder="1" applyAlignment="1">
      <alignment horizontal="left" vertical="center" wrapText="1"/>
    </xf>
    <xf numFmtId="4" fontId="57" fillId="0" borderId="0" xfId="0" applyNumberFormat="1" applyFont="1" applyFill="1" applyBorder="1" applyAlignment="1">
      <alignment vertical="center"/>
    </xf>
    <xf numFmtId="4" fontId="58" fillId="0" borderId="0" xfId="0" applyNumberFormat="1" applyFont="1" applyFill="1" applyBorder="1" applyAlignment="1">
      <alignment horizontal="right" vertical="center"/>
    </xf>
    <xf numFmtId="4" fontId="61" fillId="0" borderId="0" xfId="0" applyNumberFormat="1" applyFont="1" applyBorder="1" applyAlignment="1">
      <alignment vertical="center"/>
    </xf>
    <xf numFmtId="4" fontId="27"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2" fillId="0" borderId="49" xfId="0" applyNumberFormat="1" applyFont="1" applyFill="1" applyBorder="1" applyAlignment="1">
      <alignment vertical="center" wrapText="1"/>
    </xf>
    <xf numFmtId="4" fontId="64" fillId="0" borderId="0" xfId="0" applyNumberFormat="1" applyFont="1" applyFill="1" applyBorder="1" applyAlignment="1">
      <alignment horizontal="right" vertical="center"/>
    </xf>
    <xf numFmtId="0" fontId="27" fillId="0" borderId="0" xfId="0" applyFont="1" applyFill="1" applyAlignment="1">
      <alignment vertical="center"/>
    </xf>
    <xf numFmtId="4" fontId="32" fillId="0" borderId="1" xfId="0" applyNumberFormat="1" applyFont="1" applyFill="1" applyBorder="1" applyAlignment="1">
      <alignment vertical="center"/>
    </xf>
    <xf numFmtId="0" fontId="0" fillId="0" borderId="1" xfId="0" applyBorder="1" applyAlignment="1">
      <alignment horizontal="center" vertical="center" wrapText="1"/>
    </xf>
    <xf numFmtId="0" fontId="32" fillId="0" borderId="24" xfId="0" applyFont="1" applyBorder="1" applyAlignment="1">
      <alignment vertical="center" wrapText="1"/>
    </xf>
    <xf numFmtId="0" fontId="32" fillId="0" borderId="24" xfId="0" applyFont="1" applyFill="1" applyBorder="1" applyAlignment="1">
      <alignment vertical="center" wrapText="1"/>
    </xf>
    <xf numFmtId="4" fontId="0" fillId="0" borderId="1" xfId="0" applyNumberFormat="1" applyBorder="1" applyAlignment="1">
      <alignment horizontal="right" vertical="center"/>
    </xf>
    <xf numFmtId="0" fontId="32" fillId="2" borderId="12" xfId="0" applyFont="1" applyFill="1" applyBorder="1" applyAlignment="1">
      <alignment vertical="center" wrapText="1"/>
    </xf>
    <xf numFmtId="0" fontId="0" fillId="2" borderId="1" xfId="0" applyFill="1" applyBorder="1" applyAlignment="1">
      <alignment horizontal="left" vertical="center" wrapText="1"/>
    </xf>
    <xf numFmtId="14" fontId="32" fillId="0" borderId="24" xfId="0" applyNumberFormat="1" applyFont="1" applyFill="1" applyBorder="1" applyAlignment="1">
      <alignment vertical="center" wrapText="1"/>
    </xf>
    <xf numFmtId="4" fontId="65"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32" fillId="0" borderId="3" xfId="0" applyNumberFormat="1" applyFont="1" applyFill="1" applyBorder="1" applyAlignment="1">
      <alignment vertical="center"/>
    </xf>
    <xf numFmtId="0" fontId="38" fillId="4" borderId="49" xfId="0" applyFont="1" applyFill="1" applyBorder="1" applyAlignment="1">
      <alignment vertical="center" wrapText="1"/>
    </xf>
    <xf numFmtId="0" fontId="39" fillId="4" borderId="58" xfId="0" applyFont="1" applyFill="1" applyBorder="1" applyAlignment="1">
      <alignment vertical="center" wrapText="1"/>
    </xf>
    <xf numFmtId="0" fontId="39" fillId="4" borderId="41"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26" xfId="0" applyFont="1" applyFill="1" applyBorder="1" applyAlignment="1">
      <alignment horizontal="center" vertical="center" wrapText="1"/>
    </xf>
    <xf numFmtId="0" fontId="48" fillId="4" borderId="16"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1" fillId="0" borderId="27" xfId="0" applyNumberFormat="1" applyFont="1" applyFill="1" applyBorder="1" applyAlignment="1">
      <alignment horizontal="right" vertical="center"/>
    </xf>
    <xf numFmtId="4" fontId="36" fillId="0" borderId="24" xfId="0" applyNumberFormat="1" applyFont="1" applyFill="1" applyBorder="1" applyAlignment="1">
      <alignment horizontal="right" vertical="center"/>
    </xf>
    <xf numFmtId="4" fontId="21" fillId="0" borderId="2" xfId="0" applyNumberFormat="1" applyFont="1" applyFill="1" applyBorder="1" applyAlignment="1">
      <alignment horizontal="right" vertical="center"/>
    </xf>
    <xf numFmtId="10" fontId="21"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1"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21" fillId="0" borderId="27" xfId="0" applyNumberFormat="1" applyFont="1" applyFill="1" applyBorder="1" applyAlignment="1">
      <alignment vertical="center"/>
    </xf>
    <xf numFmtId="4" fontId="21" fillId="0" borderId="23" xfId="0" applyNumberFormat="1" applyFont="1" applyFill="1" applyBorder="1" applyAlignment="1">
      <alignment vertical="center"/>
    </xf>
    <xf numFmtId="10" fontId="21" fillId="0" borderId="27" xfId="0" applyNumberFormat="1" applyFont="1" applyFill="1" applyBorder="1" applyAlignment="1">
      <alignment horizontal="center" vertical="center"/>
    </xf>
    <xf numFmtId="4" fontId="21" fillId="0" borderId="39" xfId="0" applyNumberFormat="1" applyFont="1" applyBorder="1" applyAlignment="1">
      <alignment horizontal="right" vertical="center"/>
    </xf>
    <xf numFmtId="4" fontId="21" fillId="2" borderId="39" xfId="0" applyNumberFormat="1" applyFont="1" applyFill="1" applyBorder="1" applyAlignment="1">
      <alignment horizontal="right" vertical="center"/>
    </xf>
    <xf numFmtId="4" fontId="36" fillId="0" borderId="9" xfId="0" applyNumberFormat="1" applyFont="1" applyBorder="1" applyAlignment="1">
      <alignment horizontal="right" vertical="center"/>
    </xf>
    <xf numFmtId="4" fontId="21"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4" fontId="21" fillId="2" borderId="27" xfId="0" applyNumberFormat="1" applyFont="1" applyFill="1" applyBorder="1" applyAlignment="1">
      <alignment horizontal="right" vertical="center"/>
    </xf>
    <xf numFmtId="4" fontId="36" fillId="2" borderId="24" xfId="0" applyNumberFormat="1" applyFont="1" applyFill="1" applyBorder="1" applyAlignment="1">
      <alignment horizontal="right" vertical="center"/>
    </xf>
    <xf numFmtId="4" fontId="21" fillId="0" borderId="2" xfId="0" applyNumberFormat="1" applyFont="1" applyBorder="1" applyAlignment="1">
      <alignment horizontal="right" vertical="center"/>
    </xf>
    <xf numFmtId="10" fontId="21" fillId="0" borderId="39" xfId="0" applyNumberFormat="1" applyFont="1" applyBorder="1" applyAlignment="1">
      <alignment horizontal="center" vertical="center"/>
    </xf>
    <xf numFmtId="0" fontId="21" fillId="0" borderId="2" xfId="0" applyFont="1" applyFill="1" applyBorder="1" applyAlignment="1">
      <alignment horizontal="left" vertical="center" wrapText="1"/>
    </xf>
    <xf numFmtId="0" fontId="21" fillId="2" borderId="1" xfId="0" applyFont="1" applyFill="1" applyBorder="1" applyAlignment="1">
      <alignment horizontal="left" vertical="center" wrapText="1"/>
    </xf>
    <xf numFmtId="4" fontId="32" fillId="2" borderId="27" xfId="0" applyNumberFormat="1" applyFont="1" applyFill="1" applyBorder="1" applyAlignment="1">
      <alignment horizontal="right" vertical="center"/>
    </xf>
    <xf numFmtId="4" fontId="55" fillId="2" borderId="24" xfId="0" applyNumberFormat="1" applyFont="1" applyFill="1" applyBorder="1" applyAlignment="1">
      <alignment horizontal="right" vertical="center"/>
    </xf>
    <xf numFmtId="0" fontId="32" fillId="0" borderId="58" xfId="0" applyFont="1" applyFill="1" applyBorder="1" applyAlignment="1">
      <alignment vertical="center" wrapText="1"/>
    </xf>
    <xf numFmtId="4" fontId="21" fillId="2" borderId="24" xfId="0" applyNumberFormat="1" applyFont="1" applyFill="1" applyBorder="1" applyAlignment="1">
      <alignment horizontal="right" vertical="center"/>
    </xf>
    <xf numFmtId="0" fontId="21" fillId="0" borderId="3" xfId="0" applyFont="1" applyFill="1" applyBorder="1" applyAlignment="1">
      <alignment vertical="center" wrapText="1"/>
    </xf>
    <xf numFmtId="0" fontId="32" fillId="0" borderId="3" xfId="9" applyFont="1" applyFill="1" applyBorder="1" applyAlignment="1">
      <alignment vertical="center" wrapText="1"/>
    </xf>
    <xf numFmtId="4" fontId="36" fillId="0" borderId="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27" xfId="0" applyNumberFormat="1" applyFont="1" applyBorder="1" applyAlignment="1">
      <alignment horizontal="center" vertical="center"/>
    </xf>
    <xf numFmtId="4" fontId="32" fillId="2" borderId="24" xfId="0" applyNumberFormat="1" applyFont="1" applyFill="1" applyBorder="1" applyAlignment="1">
      <alignment horizontal="right" vertical="center"/>
    </xf>
    <xf numFmtId="10" fontId="21" fillId="0" borderId="49" xfId="0" applyNumberFormat="1" applyFont="1" applyBorder="1" applyAlignment="1">
      <alignment horizontal="center" vertical="center"/>
    </xf>
    <xf numFmtId="4" fontId="21" fillId="2" borderId="2" xfId="0" applyNumberFormat="1" applyFont="1" applyFill="1" applyBorder="1" applyAlignment="1">
      <alignment horizontal="right" vertical="center"/>
    </xf>
    <xf numFmtId="0" fontId="21" fillId="2" borderId="2" xfId="0" applyFont="1" applyFill="1" applyBorder="1" applyAlignment="1">
      <alignment horizontal="left" vertical="center" wrapText="1"/>
    </xf>
    <xf numFmtId="4" fontId="32" fillId="2" borderId="52" xfId="0" applyNumberFormat="1" applyFont="1" applyFill="1" applyBorder="1" applyAlignment="1">
      <alignment horizontal="right" vertical="center"/>
    </xf>
    <xf numFmtId="0" fontId="21" fillId="2" borderId="46" xfId="0" applyFont="1" applyFill="1" applyBorder="1" applyAlignment="1">
      <alignment horizontal="left" vertical="center" wrapText="1"/>
    </xf>
    <xf numFmtId="4" fontId="21" fillId="0" borderId="47" xfId="0" applyNumberFormat="1" applyFont="1" applyFill="1" applyBorder="1" applyAlignment="1">
      <alignment horizontal="right" vertical="center"/>
    </xf>
    <xf numFmtId="4" fontId="36" fillId="2" borderId="0" xfId="0" applyNumberFormat="1" applyFont="1" applyFill="1" applyBorder="1" applyAlignment="1">
      <alignment horizontal="right" vertical="center"/>
    </xf>
    <xf numFmtId="4" fontId="21" fillId="2" borderId="21" xfId="0" applyNumberFormat="1" applyFont="1" applyFill="1" applyBorder="1" applyAlignment="1">
      <alignment horizontal="right" vertical="center"/>
    </xf>
    <xf numFmtId="0" fontId="32" fillId="2" borderId="60" xfId="0" applyFont="1" applyFill="1" applyBorder="1" applyAlignment="1">
      <alignment vertical="center" wrapText="1"/>
    </xf>
    <xf numFmtId="0" fontId="32" fillId="0" borderId="0" xfId="0" applyFont="1" applyFill="1" applyBorder="1" applyAlignment="1">
      <alignment vertical="center" wrapText="1"/>
    </xf>
    <xf numFmtId="4" fontId="32" fillId="2" borderId="11" xfId="0" applyNumberFormat="1" applyFont="1" applyFill="1" applyBorder="1" applyAlignment="1">
      <alignment horizontal="right" vertical="center"/>
    </xf>
    <xf numFmtId="4" fontId="21" fillId="0" borderId="23" xfId="0" applyNumberFormat="1" applyFont="1" applyFill="1" applyBorder="1" applyAlignment="1">
      <alignment horizontal="right" vertical="center"/>
    </xf>
    <xf numFmtId="4" fontId="36" fillId="2" borderId="2" xfId="0" applyNumberFormat="1" applyFont="1" applyFill="1" applyBorder="1" applyAlignment="1">
      <alignment horizontal="right" vertical="center"/>
    </xf>
    <xf numFmtId="4" fontId="36" fillId="2" borderId="11" xfId="0" applyNumberFormat="1" applyFont="1" applyFill="1" applyBorder="1" applyAlignment="1">
      <alignment horizontal="right" vertical="center"/>
    </xf>
    <xf numFmtId="4" fontId="21" fillId="0" borderId="39" xfId="0" applyNumberFormat="1" applyFont="1" applyFill="1" applyBorder="1" applyAlignment="1">
      <alignment horizontal="right" vertical="center" wrapText="1"/>
    </xf>
    <xf numFmtId="14" fontId="32"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21"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21" fillId="2" borderId="3" xfId="0" applyNumberFormat="1" applyFont="1" applyFill="1" applyBorder="1" applyAlignment="1">
      <alignment vertical="center" wrapText="1"/>
    </xf>
    <xf numFmtId="164" fontId="21" fillId="2" borderId="3" xfId="0" applyNumberFormat="1" applyFont="1" applyFill="1" applyBorder="1" applyAlignment="1">
      <alignment horizontal="center" vertical="center" wrapText="1"/>
    </xf>
    <xf numFmtId="4" fontId="21" fillId="0" borderId="49" xfId="0" applyNumberFormat="1" applyFont="1" applyFill="1" applyBorder="1" applyAlignment="1">
      <alignment horizontal="right" vertical="center"/>
    </xf>
    <xf numFmtId="4" fontId="36" fillId="2" borderId="58" xfId="0" applyNumberFormat="1" applyFont="1" applyFill="1" applyBorder="1" applyAlignment="1">
      <alignment horizontal="right" vertical="center"/>
    </xf>
    <xf numFmtId="4" fontId="21"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7" fillId="4" borderId="61" xfId="0" applyNumberFormat="1" applyFont="1" applyFill="1" applyBorder="1" applyAlignment="1">
      <alignment horizontal="right" vertical="center"/>
    </xf>
    <xf numFmtId="0" fontId="21" fillId="4" borderId="61" xfId="0" applyFont="1" applyFill="1" applyBorder="1" applyAlignment="1">
      <alignment horizontal="center" vertical="center"/>
    </xf>
    <xf numFmtId="0" fontId="21" fillId="4" borderId="62" xfId="0" applyFont="1" applyFill="1" applyBorder="1" applyAlignment="1">
      <alignment horizontal="center" vertical="center"/>
    </xf>
    <xf numFmtId="0" fontId="21" fillId="4" borderId="64" xfId="0" applyFont="1" applyFill="1" applyBorder="1" applyAlignment="1">
      <alignment horizontal="center" vertical="center"/>
    </xf>
    <xf numFmtId="4" fontId="27" fillId="4" borderId="65" xfId="0" applyNumberFormat="1" applyFont="1" applyFill="1" applyBorder="1" applyAlignment="1">
      <alignment horizontal="right" vertical="center"/>
    </xf>
    <xf numFmtId="4" fontId="27" fillId="4" borderId="66" xfId="0" applyNumberFormat="1" applyFont="1" applyFill="1" applyBorder="1" applyAlignment="1">
      <alignment horizontal="right" vertical="center"/>
    </xf>
    <xf numFmtId="4" fontId="27" fillId="4" borderId="59" xfId="0" applyNumberFormat="1" applyFont="1" applyFill="1" applyBorder="1" applyAlignment="1">
      <alignment horizontal="right" vertical="center"/>
    </xf>
    <xf numFmtId="10" fontId="37" fillId="4" borderId="65" xfId="0" applyNumberFormat="1" applyFont="1" applyFill="1" applyBorder="1" applyAlignment="1">
      <alignment horizontal="center" vertical="center" wrapText="1"/>
    </xf>
    <xf numFmtId="0" fontId="27" fillId="0" borderId="4" xfId="0" applyFont="1" applyBorder="1" applyAlignment="1">
      <alignment horizontal="center" vertical="center"/>
    </xf>
    <xf numFmtId="0" fontId="57" fillId="0" borderId="12" xfId="0" applyFont="1" applyFill="1" applyBorder="1" applyAlignment="1">
      <alignment horizontal="right" vertical="center" wrapText="1"/>
    </xf>
    <xf numFmtId="0" fontId="32" fillId="0" borderId="12"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51"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39" xfId="0" applyFont="1" applyFill="1" applyBorder="1" applyAlignment="1">
      <alignment horizontal="center" vertical="center"/>
    </xf>
    <xf numFmtId="4" fontId="57" fillId="0" borderId="9" xfId="0" applyNumberFormat="1" applyFont="1" applyFill="1" applyBorder="1" applyAlignment="1">
      <alignment vertical="center"/>
    </xf>
    <xf numFmtId="4" fontId="32" fillId="0" borderId="4" xfId="0" applyNumberFormat="1" applyFont="1" applyFill="1" applyBorder="1" applyAlignment="1">
      <alignment horizontal="center" vertical="center" wrapText="1"/>
    </xf>
    <xf numFmtId="4" fontId="32" fillId="0" borderId="39" xfId="0" applyNumberFormat="1" applyFont="1" applyFill="1" applyBorder="1" applyAlignment="1">
      <alignment horizontal="center" vertical="center" wrapText="1"/>
    </xf>
    <xf numFmtId="0" fontId="21" fillId="0" borderId="9" xfId="0" applyFont="1" applyBorder="1" applyAlignment="1">
      <alignment horizontal="center" vertical="center"/>
    </xf>
    <xf numFmtId="0" fontId="27" fillId="0" borderId="11" xfId="0" applyFont="1" applyBorder="1" applyAlignment="1">
      <alignment horizontal="right" vertical="center" wrapText="1"/>
    </xf>
    <xf numFmtId="0" fontId="32" fillId="0" borderId="17" xfId="0" applyFont="1" applyBorder="1" applyAlignment="1">
      <alignment horizontal="center" vertical="center"/>
    </xf>
    <xf numFmtId="0" fontId="32" fillId="0" borderId="27" xfId="0" applyFont="1" applyBorder="1" applyAlignment="1">
      <alignment horizontal="center" vertical="center"/>
    </xf>
    <xf numFmtId="4" fontId="61" fillId="0" borderId="24" xfId="0" applyNumberFormat="1" applyFont="1" applyFill="1" applyBorder="1" applyAlignment="1">
      <alignment vertical="center"/>
    </xf>
    <xf numFmtId="4" fontId="27" fillId="0" borderId="2" xfId="0" applyNumberFormat="1" applyFont="1" applyFill="1" applyBorder="1" applyAlignment="1">
      <alignment vertical="center"/>
    </xf>
    <xf numFmtId="4" fontId="21" fillId="0" borderId="27" xfId="0" applyNumberFormat="1" applyFont="1" applyBorder="1" applyAlignment="1">
      <alignment horizontal="center" vertical="center"/>
    </xf>
    <xf numFmtId="0" fontId="21" fillId="0" borderId="24" xfId="0" applyFont="1" applyBorder="1" applyAlignment="1">
      <alignment horizontal="center" vertical="center"/>
    </xf>
    <xf numFmtId="0" fontId="68" fillId="0" borderId="0" xfId="0" applyFont="1" applyBorder="1" applyAlignment="1">
      <alignment horizontal="center" vertical="center"/>
    </xf>
    <xf numFmtId="0" fontId="21" fillId="0" borderId="0" xfId="0" applyFont="1" applyBorder="1" applyAlignment="1">
      <alignment vertical="center" wrapText="1"/>
    </xf>
    <xf numFmtId="0" fontId="0" fillId="0" borderId="0" xfId="0" applyBorder="1" applyAlignment="1">
      <alignment horizontal="left" vertical="center" wrapText="1"/>
    </xf>
    <xf numFmtId="0" fontId="21" fillId="0" borderId="0" xfId="0" applyFont="1" applyBorder="1" applyAlignment="1">
      <alignment horizontal="center" vertical="center"/>
    </xf>
    <xf numFmtId="4" fontId="21" fillId="0" borderId="0" xfId="0" applyNumberFormat="1" applyFont="1" applyBorder="1" applyAlignment="1">
      <alignment vertical="center"/>
    </xf>
    <xf numFmtId="0" fontId="21" fillId="0" borderId="0" xfId="0" applyFont="1" applyFill="1" applyBorder="1" applyAlignment="1">
      <alignment vertical="center" wrapText="1"/>
    </xf>
    <xf numFmtId="4" fontId="31" fillId="0" borderId="0" xfId="0" applyNumberFormat="1" applyFont="1" applyFill="1" applyBorder="1" applyAlignment="1">
      <alignment horizontal="right" vertical="center" wrapText="1"/>
    </xf>
    <xf numFmtId="0" fontId="21" fillId="0" borderId="0" xfId="0" applyFont="1" applyFill="1" applyBorder="1" applyAlignment="1">
      <alignment horizontal="center" vertical="center"/>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4" fontId="21" fillId="0" borderId="0" xfId="0" applyNumberFormat="1" applyFont="1" applyFill="1" applyBorder="1" applyAlignment="1">
      <alignment horizontal="center" vertical="center"/>
    </xf>
    <xf numFmtId="10" fontId="31" fillId="0" borderId="0" xfId="0" applyNumberFormat="1" applyFont="1" applyBorder="1" applyAlignment="1">
      <alignment horizontal="left" vertical="center" wrapText="1"/>
    </xf>
    <xf numFmtId="0" fontId="0" fillId="0" borderId="0" xfId="0" applyFill="1" applyAlignment="1">
      <alignment horizontal="center" vertical="center"/>
    </xf>
    <xf numFmtId="0" fontId="40" fillId="0" borderId="0" xfId="0" applyFont="1" applyFill="1" applyAlignment="1">
      <alignment horizontal="center" vertical="center"/>
    </xf>
    <xf numFmtId="4" fontId="4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1" fillId="0" borderId="1" xfId="0" applyFont="1" applyFill="1" applyBorder="1" applyAlignment="1">
      <alignment vertical="center" wrapText="1"/>
    </xf>
    <xf numFmtId="0" fontId="48" fillId="3" borderId="20" xfId="0" applyFont="1" applyFill="1" applyBorder="1" applyAlignment="1">
      <alignment horizontal="center" vertical="center" wrapText="1"/>
    </xf>
    <xf numFmtId="4" fontId="21" fillId="0" borderId="39" xfId="0" applyNumberFormat="1" applyFont="1" applyFill="1" applyBorder="1" applyAlignment="1">
      <alignment vertical="center"/>
    </xf>
    <xf numFmtId="4" fontId="21" fillId="0" borderId="17"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xf>
    <xf numFmtId="0" fontId="21" fillId="0" borderId="27" xfId="0" applyFont="1" applyFill="1" applyBorder="1" applyAlignment="1">
      <alignment vertical="center" wrapText="1"/>
    </xf>
    <xf numFmtId="0" fontId="21" fillId="2" borderId="23" xfId="0" applyFont="1" applyFill="1" applyBorder="1" applyAlignment="1">
      <alignment vertical="center" wrapText="1"/>
    </xf>
    <xf numFmtId="4" fontId="32" fillId="2" borderId="27" xfId="0" applyNumberFormat="1" applyFont="1" applyFill="1" applyBorder="1" applyAlignment="1">
      <alignment vertical="center" wrapText="1"/>
    </xf>
    <xf numFmtId="4" fontId="21" fillId="2" borderId="39" xfId="0" applyNumberFormat="1" applyFont="1" applyFill="1" applyBorder="1" applyAlignment="1">
      <alignment vertical="center"/>
    </xf>
    <xf numFmtId="4" fontId="36" fillId="2" borderId="14" xfId="0" applyNumberFormat="1" applyFont="1" applyFill="1" applyBorder="1" applyAlignment="1">
      <alignment horizontal="right" vertical="center"/>
    </xf>
    <xf numFmtId="4" fontId="21" fillId="2" borderId="17" xfId="0" applyNumberFormat="1" applyFont="1" applyFill="1" applyBorder="1" applyAlignment="1">
      <alignment horizontal="right" vertical="center"/>
    </xf>
    <xf numFmtId="0" fontId="32" fillId="2" borderId="27" xfId="0" applyFont="1" applyFill="1" applyBorder="1" applyAlignment="1">
      <alignment vertical="center" wrapText="1"/>
    </xf>
    <xf numFmtId="0" fontId="21" fillId="0" borderId="18" xfId="0" applyFont="1" applyFill="1" applyBorder="1" applyAlignment="1">
      <alignment horizontal="left" vertical="center" wrapText="1"/>
    </xf>
    <xf numFmtId="0" fontId="21" fillId="0" borderId="41" xfId="0" applyFont="1" applyFill="1" applyBorder="1" applyAlignment="1">
      <alignment vertical="center" wrapText="1"/>
    </xf>
    <xf numFmtId="4" fontId="21" fillId="0" borderId="12" xfId="0" applyNumberFormat="1" applyFont="1" applyFill="1" applyBorder="1" applyAlignment="1">
      <alignment vertical="center"/>
    </xf>
    <xf numFmtId="0" fontId="21" fillId="0" borderId="19" xfId="11" applyFont="1" applyFill="1" applyBorder="1" applyAlignment="1">
      <alignment vertical="center" wrapText="1"/>
    </xf>
    <xf numFmtId="0" fontId="21" fillId="0" borderId="3" xfId="11" applyFont="1" applyFill="1" applyBorder="1" applyAlignment="1">
      <alignment vertical="center" wrapText="1"/>
    </xf>
    <xf numFmtId="4" fontId="21" fillId="0" borderId="52" xfId="0" applyNumberFormat="1" applyFont="1" applyFill="1" applyBorder="1" applyAlignment="1">
      <alignment vertical="center"/>
    </xf>
    <xf numFmtId="4" fontId="21" fillId="0" borderId="11" xfId="0" applyNumberFormat="1" applyFont="1" applyFill="1" applyBorder="1" applyAlignment="1">
      <alignment vertical="center"/>
    </xf>
    <xf numFmtId="0" fontId="21" fillId="0" borderId="3" xfId="0" applyFont="1" applyBorder="1" applyAlignment="1">
      <alignment vertical="center"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4" fontId="32" fillId="0" borderId="49" xfId="0" applyNumberFormat="1" applyFont="1" applyFill="1" applyBorder="1" applyAlignment="1">
      <alignment vertical="center"/>
    </xf>
    <xf numFmtId="4" fontId="55" fillId="0" borderId="19" xfId="0" applyNumberFormat="1" applyFont="1" applyFill="1" applyBorder="1" applyAlignment="1">
      <alignment horizontal="right" vertical="center" wrapText="1"/>
    </xf>
    <xf numFmtId="4" fontId="32" fillId="0" borderId="48" xfId="0" applyNumberFormat="1" applyFont="1" applyFill="1" applyBorder="1" applyAlignment="1">
      <alignment vertical="center"/>
    </xf>
    <xf numFmtId="10" fontId="32" fillId="0" borderId="49" xfId="0" applyNumberFormat="1" applyFont="1" applyFill="1" applyBorder="1" applyAlignment="1">
      <alignment horizontal="center" vertical="center"/>
    </xf>
    <xf numFmtId="10" fontId="32" fillId="0" borderId="47" xfId="0" applyNumberFormat="1" applyFont="1" applyFill="1" applyBorder="1" applyAlignment="1">
      <alignment horizontal="center" vertical="center"/>
    </xf>
    <xf numFmtId="0" fontId="32" fillId="0" borderId="49" xfId="0" applyFont="1" applyFill="1" applyBorder="1" applyAlignment="1">
      <alignment vertical="center" wrapText="1"/>
    </xf>
    <xf numFmtId="0" fontId="21" fillId="0" borderId="14" xfId="11" applyFont="1" applyFill="1" applyBorder="1" applyAlignment="1">
      <alignment vertical="center" wrapText="1"/>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32" fillId="0" borderId="23" xfId="0" applyFont="1" applyFill="1" applyBorder="1" applyAlignment="1">
      <alignment vertical="center" wrapText="1"/>
    </xf>
    <xf numFmtId="4" fontId="36" fillId="0" borderId="14" xfId="0" applyNumberFormat="1" applyFont="1" applyFill="1" applyBorder="1" applyAlignment="1">
      <alignment vertical="center" wrapText="1"/>
    </xf>
    <xf numFmtId="4" fontId="32" fillId="0" borderId="11" xfId="0" applyNumberFormat="1" applyFont="1" applyFill="1" applyBorder="1" applyAlignment="1">
      <alignment vertical="center" wrapText="1"/>
    </xf>
    <xf numFmtId="4" fontId="21" fillId="0" borderId="27" xfId="0" applyNumberFormat="1" applyFont="1" applyBorder="1" applyAlignment="1">
      <alignment horizontal="right" vertical="center"/>
    </xf>
    <xf numFmtId="4" fontId="21" fillId="0" borderId="17" xfId="0" applyNumberFormat="1" applyFont="1" applyBorder="1" applyAlignment="1">
      <alignment horizontal="right" vertical="center"/>
    </xf>
    <xf numFmtId="0" fontId="32" fillId="0" borderId="0" xfId="0" applyFont="1" applyFill="1" applyBorder="1" applyAlignment="1">
      <alignment horizontal="center" vertical="center"/>
    </xf>
    <xf numFmtId="0" fontId="21" fillId="0" borderId="39" xfId="0" applyFont="1" applyBorder="1" applyAlignment="1">
      <alignment horizontal="center" vertical="center"/>
    </xf>
    <xf numFmtId="0" fontId="32" fillId="0" borderId="17" xfId="0" applyFont="1" applyFill="1" applyBorder="1" applyAlignment="1">
      <alignment horizontal="center" vertical="center"/>
    </xf>
    <xf numFmtId="0" fontId="21" fillId="0" borderId="47" xfId="0" applyFont="1" applyBorder="1" applyAlignment="1">
      <alignment horizontal="center" vertical="center"/>
    </xf>
    <xf numFmtId="0" fontId="21" fillId="0" borderId="55" xfId="0" applyFont="1" applyBorder="1" applyAlignment="1">
      <alignment horizontal="center" vertical="center"/>
    </xf>
    <xf numFmtId="0" fontId="21" fillId="0" borderId="10" xfId="0" applyFont="1" applyBorder="1" applyAlignment="1">
      <alignment horizontal="center" vertical="center"/>
    </xf>
    <xf numFmtId="0" fontId="21"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21" fillId="0" borderId="49" xfId="0" applyNumberFormat="1" applyFont="1" applyFill="1" applyBorder="1" applyAlignment="1">
      <alignment horizontal="right" vertical="center"/>
    </xf>
    <xf numFmtId="4" fontId="32" fillId="0" borderId="39" xfId="0" applyNumberFormat="1" applyFont="1" applyFill="1" applyBorder="1" applyAlignment="1">
      <alignment horizontal="right" vertical="center" wrapText="1"/>
    </xf>
    <xf numFmtId="0" fontId="69" fillId="0" borderId="0" xfId="0" applyFont="1"/>
    <xf numFmtId="0" fontId="69" fillId="0" borderId="0" xfId="0" applyFont="1" applyAlignment="1">
      <alignment horizontal="right"/>
    </xf>
    <xf numFmtId="0" fontId="70" fillId="5" borderId="5" xfId="0" applyFont="1" applyFill="1" applyBorder="1" applyAlignment="1">
      <alignment horizontal="left" vertical="center" wrapText="1"/>
    </xf>
    <xf numFmtId="0" fontId="70" fillId="5" borderId="4" xfId="0" applyFont="1" applyFill="1" applyBorder="1" applyAlignment="1">
      <alignment horizontal="left" vertical="center" wrapText="1"/>
    </xf>
    <xf numFmtId="0" fontId="71" fillId="5" borderId="39"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15" xfId="0" applyFont="1" applyFill="1" applyBorder="1" applyAlignment="1">
      <alignment horizontal="center" vertical="center" wrapText="1"/>
    </xf>
    <xf numFmtId="4" fontId="72" fillId="4" borderId="9" xfId="0" applyNumberFormat="1" applyFont="1" applyFill="1" applyBorder="1" applyAlignment="1">
      <alignment horizontal="right" vertical="center"/>
    </xf>
    <xf numFmtId="0" fontId="73" fillId="0" borderId="28" xfId="0" applyFont="1" applyBorder="1" applyAlignment="1">
      <alignment horizontal="center" vertical="center" wrapText="1"/>
    </xf>
    <xf numFmtId="4" fontId="72" fillId="0" borderId="28" xfId="0" applyNumberFormat="1" applyFont="1" applyBorder="1" applyAlignment="1">
      <alignment horizontal="right" vertical="center"/>
    </xf>
    <xf numFmtId="4" fontId="72" fillId="0" borderId="26" xfId="0" applyNumberFormat="1" applyFont="1" applyBorder="1" applyAlignment="1">
      <alignment horizontal="right" vertical="center"/>
    </xf>
    <xf numFmtId="4" fontId="73" fillId="0" borderId="8" xfId="0" applyNumberFormat="1" applyFont="1" applyBorder="1" applyAlignment="1">
      <alignment horizontal="right" vertical="center"/>
    </xf>
    <xf numFmtId="10" fontId="73" fillId="0" borderId="16" xfId="0" applyNumberFormat="1" applyFont="1" applyBorder="1" applyAlignment="1">
      <alignment horizontal="center" vertical="center"/>
    </xf>
    <xf numFmtId="10" fontId="73" fillId="0" borderId="16" xfId="0" applyNumberFormat="1" applyFont="1" applyFill="1" applyBorder="1" applyAlignment="1">
      <alignment horizontal="center" vertical="center"/>
    </xf>
    <xf numFmtId="4" fontId="72" fillId="5" borderId="67" xfId="0" applyNumberFormat="1" applyFont="1" applyFill="1" applyBorder="1" applyAlignment="1">
      <alignment horizontal="right" vertical="center"/>
    </xf>
    <xf numFmtId="10" fontId="75" fillId="0" borderId="0" xfId="0" applyNumberFormat="1" applyFont="1" applyFill="1" applyBorder="1" applyAlignment="1">
      <alignment horizontal="center" vertical="center"/>
    </xf>
    <xf numFmtId="0" fontId="0" fillId="0" borderId="0" xfId="0" applyFill="1" applyBorder="1"/>
    <xf numFmtId="0" fontId="66" fillId="0" borderId="0" xfId="0" applyFont="1" applyFill="1" applyBorder="1" applyAlignment="1">
      <alignment vertical="center"/>
    </xf>
    <xf numFmtId="0" fontId="75" fillId="0" borderId="0" xfId="0" applyFont="1" applyFill="1" applyBorder="1" applyAlignment="1">
      <alignment horizontal="left" vertical="center" wrapText="1"/>
    </xf>
    <xf numFmtId="4" fontId="75" fillId="0" borderId="0" xfId="0" applyNumberFormat="1" applyFont="1" applyFill="1" applyBorder="1" applyAlignment="1">
      <alignment horizontal="right" vertical="center"/>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4" fontId="69" fillId="0" borderId="0" xfId="0" applyNumberFormat="1" applyFont="1" applyFill="1" applyBorder="1" applyAlignment="1">
      <alignment horizontal="right" vertical="center"/>
    </xf>
    <xf numFmtId="10" fontId="76" fillId="0" borderId="0" xfId="0" applyNumberFormat="1" applyFont="1" applyFill="1" applyBorder="1" applyAlignment="1">
      <alignment horizontal="center" vertical="center"/>
    </xf>
    <xf numFmtId="0" fontId="69" fillId="0" borderId="0" xfId="0" applyFont="1" applyFill="1" applyBorder="1" applyAlignment="1">
      <alignment horizontal="right"/>
    </xf>
    <xf numFmtId="4" fontId="74" fillId="0" borderId="2" xfId="0" applyNumberFormat="1" applyFont="1" applyFill="1" applyBorder="1" applyAlignment="1">
      <alignment horizontal="right" vertical="center"/>
    </xf>
    <xf numFmtId="0" fontId="72" fillId="0" borderId="2" xfId="0" applyFont="1" applyFill="1" applyBorder="1" applyAlignment="1">
      <alignment horizontal="right" vertical="center" wrapText="1"/>
    </xf>
    <xf numFmtId="0" fontId="72" fillId="0" borderId="2" xfId="0" applyFont="1" applyFill="1" applyBorder="1" applyAlignment="1">
      <alignment horizontal="left" vertical="center" wrapText="1"/>
    </xf>
    <xf numFmtId="4" fontId="78"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0" fontId="75" fillId="0" borderId="0" xfId="0" applyFont="1" applyBorder="1" applyAlignment="1">
      <alignment horizontal="left" vertical="center" wrapText="1"/>
    </xf>
    <xf numFmtId="10" fontId="0" fillId="0" borderId="0" xfId="0" applyNumberFormat="1"/>
    <xf numFmtId="0" fontId="45" fillId="0" borderId="0" xfId="0" applyFont="1" applyFill="1" applyBorder="1" applyAlignment="1">
      <alignment vertical="center"/>
    </xf>
    <xf numFmtId="0" fontId="45" fillId="0" borderId="0" xfId="0" applyFont="1"/>
    <xf numFmtId="0" fontId="72" fillId="0" borderId="0" xfId="0" applyFont="1"/>
    <xf numFmtId="0" fontId="73" fillId="0" borderId="0" xfId="0" applyFont="1"/>
    <xf numFmtId="10" fontId="73" fillId="0" borderId="0" xfId="0" applyNumberFormat="1" applyFont="1"/>
    <xf numFmtId="0" fontId="73" fillId="0" borderId="1" xfId="0" applyFont="1" applyBorder="1" applyAlignment="1">
      <alignment horizontal="center" vertical="top"/>
    </xf>
    <xf numFmtId="0" fontId="73" fillId="0" borderId="1" xfId="0" applyFont="1" applyFill="1" applyBorder="1" applyAlignment="1">
      <alignment horizontal="center" vertical="top"/>
    </xf>
    <xf numFmtId="0" fontId="73" fillId="0" borderId="0" xfId="0" applyFont="1" applyAlignment="1">
      <alignment horizontal="left" vertical="top"/>
    </xf>
    <xf numFmtId="0" fontId="83" fillId="0" borderId="0" xfId="0" applyFont="1"/>
    <xf numFmtId="4" fontId="73" fillId="0" borderId="1" xfId="0" applyNumberFormat="1" applyFont="1" applyFill="1" applyBorder="1" applyAlignment="1">
      <alignment horizontal="right" vertical="center"/>
    </xf>
    <xf numFmtId="0" fontId="72" fillId="0" borderId="11"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10" fontId="73" fillId="0" borderId="52" xfId="0" applyNumberFormat="1" applyFont="1" applyFill="1" applyBorder="1" applyAlignment="1">
      <alignment horizontal="center" vertical="center"/>
    </xf>
    <xf numFmtId="4" fontId="73" fillId="0" borderId="27" xfId="0" applyNumberFormat="1" applyFont="1" applyFill="1" applyBorder="1" applyAlignment="1">
      <alignment horizontal="right" vertical="center"/>
    </xf>
    <xf numFmtId="0" fontId="21" fillId="0" borderId="1" xfId="10" applyFont="1" applyBorder="1" applyAlignment="1">
      <alignment vertical="center" wrapText="1"/>
    </xf>
    <xf numFmtId="0" fontId="0" fillId="0" borderId="3" xfId="0" applyFill="1" applyBorder="1" applyAlignment="1">
      <alignment vertical="center" wrapText="1"/>
    </xf>
    <xf numFmtId="164" fontId="20" fillId="0" borderId="3" xfId="0" applyNumberFormat="1" applyFont="1" applyFill="1" applyBorder="1" applyAlignment="1">
      <alignment vertical="center" wrapText="1"/>
    </xf>
    <xf numFmtId="164" fontId="20" fillId="0" borderId="3"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4" fontId="20" fillId="0" borderId="49" xfId="0" applyNumberFormat="1" applyFont="1" applyFill="1" applyBorder="1" applyAlignment="1">
      <alignment horizontal="right" vertical="center"/>
    </xf>
    <xf numFmtId="4" fontId="36" fillId="0" borderId="58" xfId="0" applyNumberFormat="1" applyFont="1" applyFill="1" applyBorder="1" applyAlignment="1">
      <alignment horizontal="right" vertical="center"/>
    </xf>
    <xf numFmtId="4" fontId="20" fillId="0" borderId="6" xfId="0" applyNumberFormat="1" applyFont="1" applyFill="1" applyBorder="1" applyAlignment="1">
      <alignment horizontal="right" vertical="center"/>
    </xf>
    <xf numFmtId="10" fontId="20"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8" fillId="0" borderId="11" xfId="0" applyFont="1" applyFill="1" applyBorder="1" applyAlignment="1">
      <alignment horizontal="left" vertical="center" wrapText="1"/>
    </xf>
    <xf numFmtId="0" fontId="70" fillId="5" borderId="9" xfId="0" applyFont="1" applyFill="1" applyBorder="1" applyAlignment="1">
      <alignment horizontal="left" vertical="center" wrapText="1"/>
    </xf>
    <xf numFmtId="0" fontId="66" fillId="0" borderId="0" xfId="0" applyFont="1" applyFill="1"/>
    <xf numFmtId="0" fontId="84" fillId="0" borderId="0" xfId="0" applyFont="1" applyFill="1" applyBorder="1" applyAlignment="1"/>
    <xf numFmtId="0" fontId="21" fillId="0" borderId="1" xfId="0" applyFont="1" applyFill="1" applyBorder="1" applyAlignment="1">
      <alignment horizontal="left" vertical="center" wrapText="1"/>
    </xf>
    <xf numFmtId="10" fontId="21" fillId="0" borderId="49" xfId="0" applyNumberFormat="1" applyFont="1" applyFill="1" applyBorder="1" applyAlignment="1">
      <alignment horizontal="center" vertical="center"/>
    </xf>
    <xf numFmtId="0" fontId="21" fillId="2" borderId="3" xfId="0" applyFont="1" applyFill="1" applyBorder="1" applyAlignment="1">
      <alignment horizontal="center" vertical="center" wrapText="1"/>
    </xf>
    <xf numFmtId="4" fontId="21" fillId="0" borderId="47" xfId="0" applyNumberFormat="1" applyFont="1" applyBorder="1" applyAlignment="1">
      <alignment horizontal="right" vertical="center"/>
    </xf>
    <xf numFmtId="0" fontId="19" fillId="0" borderId="1" xfId="0" applyFont="1" applyFill="1" applyBorder="1" applyAlignment="1">
      <alignment vertical="center" wrapText="1"/>
    </xf>
    <xf numFmtId="0" fontId="19" fillId="0" borderId="18" xfId="0" applyFont="1" applyFill="1" applyBorder="1" applyAlignment="1">
      <alignment vertical="center" wrapText="1"/>
    </xf>
    <xf numFmtId="4" fontId="36" fillId="0" borderId="3" xfId="0" applyNumberFormat="1" applyFont="1" applyFill="1" applyBorder="1" applyAlignment="1">
      <alignment horizontal="right" vertical="center"/>
    </xf>
    <xf numFmtId="4" fontId="19" fillId="0" borderId="1" xfId="0" applyNumberFormat="1" applyFont="1" applyFill="1" applyBorder="1" applyAlignment="1">
      <alignment horizontal="right" vertical="center"/>
    </xf>
    <xf numFmtId="4" fontId="19" fillId="0" borderId="3" xfId="0" applyNumberFormat="1" applyFont="1" applyFill="1" applyBorder="1" applyAlignment="1">
      <alignment horizontal="right" vertical="center"/>
    </xf>
    <xf numFmtId="4" fontId="19" fillId="0" borderId="27" xfId="0" applyNumberFormat="1" applyFont="1" applyFill="1" applyBorder="1" applyAlignment="1">
      <alignment horizontal="right" vertical="center"/>
    </xf>
    <xf numFmtId="10" fontId="32" fillId="0" borderId="27" xfId="0" applyNumberFormat="1" applyFont="1" applyFill="1" applyBorder="1" applyAlignment="1">
      <alignment horizontal="center" vertical="center"/>
    </xf>
    <xf numFmtId="0" fontId="27" fillId="3" borderId="66" xfId="0" applyFont="1" applyFill="1" applyBorder="1" applyAlignment="1">
      <alignment horizontal="center" vertical="center"/>
    </xf>
    <xf numFmtId="0" fontId="27" fillId="3" borderId="62" xfId="0" applyFont="1" applyFill="1" applyBorder="1" applyAlignment="1">
      <alignment vertical="center" wrapText="1"/>
    </xf>
    <xf numFmtId="0" fontId="27" fillId="3" borderId="62" xfId="0" applyFont="1" applyFill="1" applyBorder="1" applyAlignment="1">
      <alignment horizontal="left" vertical="center" wrapText="1"/>
    </xf>
    <xf numFmtId="0" fontId="21" fillId="3" borderId="62" xfId="0" applyFont="1" applyFill="1" applyBorder="1" applyAlignment="1">
      <alignment horizontal="left" vertical="center" wrapText="1"/>
    </xf>
    <xf numFmtId="0" fontId="21" fillId="3" borderId="62" xfId="0" applyFont="1" applyFill="1" applyBorder="1" applyAlignment="1">
      <alignment horizontal="left" vertical="center"/>
    </xf>
    <xf numFmtId="4" fontId="27" fillId="3" borderId="70" xfId="0" applyNumberFormat="1" applyFont="1" applyFill="1" applyBorder="1" applyAlignment="1">
      <alignment horizontal="right" vertical="center"/>
    </xf>
    <xf numFmtId="4" fontId="37" fillId="3" borderId="62" xfId="0" applyNumberFormat="1" applyFont="1" applyFill="1" applyBorder="1" applyAlignment="1">
      <alignment horizontal="left" vertical="center"/>
    </xf>
    <xf numFmtId="0" fontId="21" fillId="3" borderId="62" xfId="0" applyFont="1" applyFill="1" applyBorder="1" applyAlignment="1">
      <alignment horizontal="center" vertical="center"/>
    </xf>
    <xf numFmtId="0" fontId="21" fillId="3" borderId="64" xfId="0" applyFont="1" applyFill="1" applyBorder="1" applyAlignment="1">
      <alignment horizontal="center" vertical="center"/>
    </xf>
    <xf numFmtId="4" fontId="27" fillId="3" borderId="65" xfId="0" applyNumberFormat="1" applyFont="1" applyFill="1" applyBorder="1" applyAlignment="1">
      <alignment horizontal="right" vertical="center"/>
    </xf>
    <xf numFmtId="4" fontId="27" fillId="3" borderId="66" xfId="0" applyNumberFormat="1" applyFont="1" applyFill="1" applyBorder="1" applyAlignment="1">
      <alignment horizontal="right" vertical="center"/>
    </xf>
    <xf numFmtId="4" fontId="27" fillId="3" borderId="59" xfId="0" applyNumberFormat="1" applyFont="1" applyFill="1" applyBorder="1" applyAlignment="1">
      <alignment horizontal="right" vertical="center"/>
    </xf>
    <xf numFmtId="10" fontId="27" fillId="3" borderId="65" xfId="0" applyNumberFormat="1" applyFont="1" applyFill="1" applyBorder="1" applyAlignment="1">
      <alignment horizontal="center" vertical="center"/>
    </xf>
    <xf numFmtId="0" fontId="21" fillId="3" borderId="65" xfId="0" applyFont="1" applyFill="1" applyBorder="1" applyAlignment="1">
      <alignment horizontal="center" vertical="center"/>
    </xf>
    <xf numFmtId="4" fontId="36" fillId="0" borderId="1" xfId="0" applyNumberFormat="1" applyFont="1" applyFill="1" applyBorder="1" applyAlignment="1">
      <alignment horizontal="right" vertical="center"/>
    </xf>
    <xf numFmtId="4" fontId="73" fillId="0" borderId="0" xfId="0" applyNumberFormat="1" applyFont="1" applyFill="1" applyBorder="1" applyAlignment="1">
      <alignment vertical="center" wrapText="1"/>
    </xf>
    <xf numFmtId="4" fontId="77" fillId="0" borderId="4" xfId="0" applyNumberFormat="1" applyFont="1" applyFill="1" applyBorder="1" applyAlignment="1">
      <alignment horizontal="right" vertical="center"/>
    </xf>
    <xf numFmtId="4" fontId="72" fillId="5" borderId="67" xfId="0" applyNumberFormat="1" applyFont="1" applyFill="1" applyBorder="1" applyAlignment="1">
      <alignment horizontal="center" vertical="center"/>
    </xf>
    <xf numFmtId="0" fontId="31" fillId="0" borderId="0" xfId="0" applyFont="1" applyFill="1"/>
    <xf numFmtId="4" fontId="72" fillId="4" borderId="53" xfId="0" applyNumberFormat="1" applyFont="1" applyFill="1" applyBorder="1" applyAlignment="1">
      <alignment horizontal="right" vertical="center"/>
    </xf>
    <xf numFmtId="0" fontId="71" fillId="5" borderId="60" xfId="0" applyFont="1" applyFill="1" applyBorder="1" applyAlignment="1">
      <alignment horizontal="center" vertical="center" wrapText="1"/>
    </xf>
    <xf numFmtId="4" fontId="73" fillId="0" borderId="9" xfId="0" applyNumberFormat="1" applyFont="1" applyFill="1" applyBorder="1" applyAlignment="1">
      <alignment horizontal="right" vertical="center"/>
    </xf>
    <xf numFmtId="4" fontId="73" fillId="3" borderId="24" xfId="0" applyNumberFormat="1" applyFont="1" applyFill="1" applyBorder="1" applyAlignment="1">
      <alignment horizontal="right" vertical="center"/>
    </xf>
    <xf numFmtId="4" fontId="73" fillId="7" borderId="24" xfId="0" applyNumberFormat="1" applyFont="1" applyFill="1" applyBorder="1" applyAlignment="1">
      <alignment horizontal="right" vertical="center"/>
    </xf>
    <xf numFmtId="4" fontId="72" fillId="0" borderId="7" xfId="0" applyNumberFormat="1" applyFont="1" applyBorder="1" applyAlignment="1">
      <alignment horizontal="right" vertical="center"/>
    </xf>
    <xf numFmtId="10" fontId="73" fillId="4" borderId="15" xfId="0" applyNumberFormat="1" applyFont="1" applyFill="1" applyBorder="1" applyAlignment="1">
      <alignment horizontal="center" vertical="center"/>
    </xf>
    <xf numFmtId="10" fontId="73" fillId="5" borderId="44" xfId="0" applyNumberFormat="1" applyFont="1" applyFill="1" applyBorder="1" applyAlignment="1">
      <alignment horizontal="center" vertical="center"/>
    </xf>
    <xf numFmtId="10" fontId="73" fillId="5" borderId="15" xfId="0" applyNumberFormat="1" applyFont="1" applyFill="1" applyBorder="1" applyAlignment="1">
      <alignment horizontal="center" vertical="center"/>
    </xf>
    <xf numFmtId="0" fontId="73" fillId="0" borderId="11" xfId="0" applyFont="1" applyFill="1" applyBorder="1" applyAlignment="1">
      <alignment horizontal="left" vertical="center" wrapText="1"/>
    </xf>
    <xf numFmtId="4" fontId="72" fillId="5" borderId="56" xfId="0" applyNumberFormat="1" applyFont="1" applyFill="1" applyBorder="1" applyAlignment="1">
      <alignment horizontal="right" vertical="center"/>
    </xf>
    <xf numFmtId="4" fontId="72" fillId="5" borderId="57" xfId="0" applyNumberFormat="1" applyFont="1" applyFill="1" applyBorder="1" applyAlignment="1">
      <alignment horizontal="right" vertical="center"/>
    </xf>
    <xf numFmtId="4" fontId="74" fillId="0" borderId="71" xfId="0" applyNumberFormat="1" applyFont="1" applyFill="1" applyBorder="1" applyAlignment="1">
      <alignment horizontal="right" vertical="center"/>
    </xf>
    <xf numFmtId="4" fontId="72" fillId="4" borderId="71" xfId="0" applyNumberFormat="1" applyFont="1" applyFill="1" applyBorder="1" applyAlignment="1">
      <alignment horizontal="right" vertical="center"/>
    </xf>
    <xf numFmtId="4" fontId="72" fillId="8" borderId="2" xfId="0" applyNumberFormat="1" applyFont="1" applyFill="1" applyBorder="1" applyAlignment="1">
      <alignment horizontal="right" vertical="center"/>
    </xf>
    <xf numFmtId="4" fontId="74" fillId="8" borderId="68" xfId="0" applyNumberFormat="1" applyFont="1" applyFill="1" applyBorder="1" applyAlignment="1">
      <alignment horizontal="right" vertical="center"/>
    </xf>
    <xf numFmtId="4" fontId="36" fillId="0" borderId="24" xfId="0" applyNumberFormat="1" applyFont="1" applyFill="1" applyBorder="1" applyAlignment="1">
      <alignment horizontal="right" vertical="center" wrapText="1"/>
    </xf>
    <xf numFmtId="4" fontId="72" fillId="0" borderId="1" xfId="0" applyNumberFormat="1" applyFont="1" applyFill="1" applyBorder="1" applyAlignment="1">
      <alignment horizontal="right" vertical="center"/>
    </xf>
    <xf numFmtId="4" fontId="74" fillId="7" borderId="1" xfId="0" applyNumberFormat="1" applyFont="1" applyFill="1" applyBorder="1" applyAlignment="1">
      <alignment horizontal="right" vertical="center"/>
    </xf>
    <xf numFmtId="4" fontId="72" fillId="0" borderId="27" xfId="0" applyNumberFormat="1" applyFont="1" applyFill="1" applyBorder="1" applyAlignment="1">
      <alignment horizontal="right" vertical="center"/>
    </xf>
    <xf numFmtId="4" fontId="72" fillId="0" borderId="58" xfId="0" applyNumberFormat="1" applyFont="1" applyFill="1" applyBorder="1" applyAlignment="1">
      <alignment horizontal="right" vertical="center"/>
    </xf>
    <xf numFmtId="10" fontId="72" fillId="0" borderId="52" xfId="0" applyNumberFormat="1" applyFont="1" applyFill="1" applyBorder="1" applyAlignment="1">
      <alignment horizontal="center" vertical="center"/>
    </xf>
    <xf numFmtId="4" fontId="32" fillId="2" borderId="58"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7" xfId="0" applyFont="1" applyFill="1" applyBorder="1" applyAlignment="1">
      <alignment vertical="center" wrapText="1"/>
    </xf>
    <xf numFmtId="0" fontId="18" fillId="0" borderId="42" xfId="0" applyFont="1" applyFill="1" applyBorder="1" applyAlignment="1">
      <alignment vertical="center" wrapText="1"/>
    </xf>
    <xf numFmtId="0" fontId="17"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6"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13" fillId="2" borderId="1" xfId="0" applyFont="1" applyFill="1" applyBorder="1" applyAlignment="1">
      <alignment horizontal="left" vertical="center" wrapText="1"/>
    </xf>
    <xf numFmtId="0" fontId="13" fillId="0" borderId="3" xfId="10" applyFont="1" applyFill="1" applyBorder="1" applyAlignment="1">
      <alignment vertical="center" wrapText="1"/>
    </xf>
    <xf numFmtId="164" fontId="13" fillId="0" borderId="3" xfId="0" applyNumberFormat="1" applyFont="1" applyFill="1" applyBorder="1" applyAlignment="1">
      <alignment vertical="center" wrapText="1"/>
    </xf>
    <xf numFmtId="0" fontId="13" fillId="2"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4" fontId="21" fillId="2" borderId="39"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0" fillId="0" borderId="27" xfId="0" applyFont="1" applyFill="1" applyBorder="1" applyAlignment="1">
      <alignment vertical="center" wrapText="1"/>
    </xf>
    <xf numFmtId="0" fontId="9" fillId="0" borderId="27" xfId="0" applyFont="1" applyFill="1" applyBorder="1" applyAlignment="1">
      <alignment vertical="center" wrapText="1"/>
    </xf>
    <xf numFmtId="4" fontId="32" fillId="0" borderId="39" xfId="0" applyNumberFormat="1" applyFont="1" applyFill="1" applyBorder="1" applyAlignment="1">
      <alignment horizontal="right" vertical="center" wrapText="1"/>
    </xf>
    <xf numFmtId="4" fontId="21" fillId="0" borderId="12"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4" fontId="21" fillId="0" borderId="1" xfId="0" applyNumberFormat="1" applyFont="1" applyFill="1" applyBorder="1" applyAlignment="1">
      <alignment vertical="center"/>
    </xf>
    <xf numFmtId="0" fontId="32" fillId="0" borderId="23" xfId="10" applyFont="1" applyBorder="1" applyAlignment="1">
      <alignment vertical="center" wrapText="1"/>
    </xf>
    <xf numFmtId="4" fontId="21" fillId="2" borderId="27" xfId="0" applyNumberFormat="1" applyFont="1" applyFill="1" applyBorder="1" applyAlignment="1">
      <alignment vertical="center"/>
    </xf>
    <xf numFmtId="4" fontId="36" fillId="2" borderId="14" xfId="0" applyNumberFormat="1" applyFont="1" applyFill="1" applyBorder="1" applyAlignment="1">
      <alignment vertical="center" wrapText="1"/>
    </xf>
    <xf numFmtId="4" fontId="21" fillId="0" borderId="23" xfId="0" applyNumberFormat="1" applyFont="1" applyBorder="1" applyAlignment="1">
      <alignment vertical="center"/>
    </xf>
    <xf numFmtId="10" fontId="21" fillId="0" borderId="27" xfId="0" applyNumberFormat="1" applyFont="1" applyBorder="1" applyAlignment="1">
      <alignment vertical="center"/>
    </xf>
    <xf numFmtId="0" fontId="32" fillId="0" borderId="14" xfId="0" applyFont="1" applyBorder="1" applyAlignment="1">
      <alignment vertical="center" wrapText="1"/>
    </xf>
    <xf numFmtId="0" fontId="5" fillId="0" borderId="27" xfId="0" applyFont="1" applyFill="1" applyBorder="1" applyAlignment="1">
      <alignment vertical="center" wrapText="1"/>
    </xf>
    <xf numFmtId="0" fontId="4" fillId="0" borderId="2" xfId="0" applyFont="1" applyFill="1" applyBorder="1" applyAlignment="1">
      <alignment horizontal="left" vertical="center" wrapText="1"/>
    </xf>
    <xf numFmtId="4" fontId="32" fillId="0" borderId="39" xfId="0" applyNumberFormat="1" applyFont="1" applyFill="1" applyBorder="1" applyAlignment="1">
      <alignment vertical="center"/>
    </xf>
    <xf numFmtId="0" fontId="4" fillId="0" borderId="5" xfId="0" applyFont="1" applyFill="1" applyBorder="1" applyAlignment="1">
      <alignment vertical="center" wrapText="1"/>
    </xf>
    <xf numFmtId="0" fontId="4" fillId="0" borderId="27" xfId="0" applyFont="1" applyFill="1" applyBorder="1" applyAlignment="1">
      <alignment vertical="center" wrapText="1"/>
    </xf>
    <xf numFmtId="4" fontId="32" fillId="0" borderId="39" xfId="0" applyNumberFormat="1" applyFont="1" applyFill="1" applyBorder="1" applyAlignment="1">
      <alignment horizontal="right" vertical="center" wrapText="1"/>
    </xf>
    <xf numFmtId="0" fontId="3" fillId="0" borderId="2"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72" fillId="5" borderId="2" xfId="0" applyFont="1" applyFill="1" applyBorder="1" applyAlignment="1">
      <alignment horizontal="left" vertical="center" wrapText="1"/>
    </xf>
    <xf numFmtId="0" fontId="72" fillId="5" borderId="11" xfId="0" applyFont="1" applyFill="1" applyBorder="1" applyAlignment="1">
      <alignment horizontal="left" vertical="center" wrapText="1"/>
    </xf>
    <xf numFmtId="0" fontId="72" fillId="5" borderId="24" xfId="0" applyFont="1" applyFill="1" applyBorder="1" applyAlignment="1">
      <alignment horizontal="left" vertical="center" wrapText="1"/>
    </xf>
    <xf numFmtId="4" fontId="73" fillId="0" borderId="1" xfId="0" applyNumberFormat="1" applyFont="1" applyFill="1" applyBorder="1" applyAlignment="1">
      <alignment horizontal="left" vertical="center" wrapText="1"/>
    </xf>
    <xf numFmtId="0" fontId="72" fillId="5" borderId="56" xfId="0" applyFont="1" applyFill="1" applyBorder="1" applyAlignment="1">
      <alignment horizontal="left" vertical="center" wrapText="1"/>
    </xf>
    <xf numFmtId="0" fontId="72" fillId="5" borderId="57" xfId="0" applyFont="1" applyFill="1" applyBorder="1" applyAlignment="1">
      <alignment horizontal="left" vertical="center" wrapText="1"/>
    </xf>
    <xf numFmtId="4" fontId="79" fillId="0" borderId="11" xfId="0" applyNumberFormat="1" applyFont="1" applyFill="1" applyBorder="1" applyAlignment="1">
      <alignment horizontal="left" vertical="center"/>
    </xf>
    <xf numFmtId="4" fontId="79" fillId="0" borderId="24" xfId="0" applyNumberFormat="1" applyFont="1" applyFill="1" applyBorder="1" applyAlignment="1">
      <alignment horizontal="left" vertical="center"/>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4" fontId="74" fillId="0" borderId="2" xfId="0" applyNumberFormat="1" applyFont="1" applyFill="1" applyBorder="1" applyAlignment="1">
      <alignment horizontal="left" vertical="center"/>
    </xf>
    <xf numFmtId="4" fontId="74" fillId="0" borderId="11" xfId="0" applyNumberFormat="1" applyFont="1" applyFill="1" applyBorder="1" applyAlignment="1">
      <alignment horizontal="left" vertical="center"/>
    </xf>
    <xf numFmtId="4" fontId="74" fillId="0" borderId="24" xfId="0" applyNumberFormat="1" applyFont="1" applyFill="1" applyBorder="1" applyAlignment="1">
      <alignment horizontal="left" vertical="center"/>
    </xf>
    <xf numFmtId="4" fontId="77" fillId="0" borderId="11" xfId="0" applyNumberFormat="1" applyFont="1" applyFill="1" applyBorder="1" applyAlignment="1">
      <alignment horizontal="left" vertical="center" wrapText="1"/>
    </xf>
    <xf numFmtId="4" fontId="77" fillId="0" borderId="24" xfId="0" applyNumberFormat="1" applyFont="1" applyFill="1" applyBorder="1" applyAlignment="1">
      <alignment horizontal="left" vertical="center" wrapText="1"/>
    </xf>
    <xf numFmtId="4" fontId="78" fillId="0" borderId="11" xfId="0" applyNumberFormat="1" applyFont="1" applyFill="1" applyBorder="1" applyAlignment="1">
      <alignment horizontal="left" vertical="center"/>
    </xf>
    <xf numFmtId="4" fontId="78" fillId="0" borderId="24" xfId="0" applyNumberFormat="1" applyFont="1" applyFill="1" applyBorder="1" applyAlignment="1">
      <alignment horizontal="left" vertical="center"/>
    </xf>
    <xf numFmtId="0" fontId="27" fillId="0" borderId="0" xfId="0" applyFont="1" applyFill="1" applyBorder="1" applyAlignment="1">
      <alignment horizontal="left" wrapText="1"/>
    </xf>
    <xf numFmtId="4" fontId="73" fillId="0" borderId="24" xfId="0" applyNumberFormat="1" applyFont="1" applyFill="1" applyBorder="1" applyAlignment="1">
      <alignment horizontal="left" vertical="center" wrapText="1"/>
    </xf>
    <xf numFmtId="0" fontId="72" fillId="0" borderId="1" xfId="0" applyFont="1" applyBorder="1" applyAlignment="1">
      <alignment horizontal="left" vertical="top" wrapText="1"/>
    </xf>
    <xf numFmtId="0" fontId="73" fillId="0" borderId="1" xfId="0" applyFont="1" applyBorder="1" applyAlignment="1">
      <alignment horizontal="left" vertical="top" wrapText="1"/>
    </xf>
    <xf numFmtId="0" fontId="73" fillId="0" borderId="2" xfId="0" applyFont="1" applyBorder="1" applyAlignment="1">
      <alignment horizontal="left" vertical="top" wrapText="1"/>
    </xf>
    <xf numFmtId="0" fontId="73" fillId="0" borderId="11" xfId="0" applyFont="1" applyBorder="1" applyAlignment="1">
      <alignment horizontal="left" vertical="top" wrapText="1"/>
    </xf>
    <xf numFmtId="0" fontId="73" fillId="0" borderId="24" xfId="0" applyFont="1" applyBorder="1" applyAlignment="1">
      <alignment horizontal="left" vertical="top" wrapText="1"/>
    </xf>
    <xf numFmtId="10" fontId="73" fillId="3" borderId="49" xfId="0" applyNumberFormat="1" applyFont="1" applyFill="1" applyBorder="1" applyAlignment="1">
      <alignment horizontal="center" vertical="center"/>
    </xf>
    <xf numFmtId="10" fontId="73" fillId="3" borderId="39" xfId="0" applyNumberFormat="1" applyFont="1" applyFill="1" applyBorder="1" applyAlignment="1">
      <alignment horizontal="center" vertical="center"/>
    </xf>
    <xf numFmtId="10" fontId="72" fillId="0" borderId="49" xfId="0" applyNumberFormat="1" applyFont="1" applyFill="1" applyBorder="1" applyAlignment="1">
      <alignment horizontal="center" vertical="center"/>
    </xf>
    <xf numFmtId="10" fontId="72" fillId="0" borderId="39" xfId="0" applyNumberFormat="1" applyFont="1" applyFill="1" applyBorder="1" applyAlignment="1">
      <alignment horizontal="center" vertical="center"/>
    </xf>
    <xf numFmtId="4" fontId="72" fillId="3" borderId="41" xfId="0" applyNumberFormat="1" applyFont="1" applyFill="1" applyBorder="1" applyAlignment="1">
      <alignment horizontal="right" vertical="center"/>
    </xf>
    <xf numFmtId="4" fontId="72" fillId="3" borderId="42" xfId="0" applyNumberFormat="1" applyFont="1" applyFill="1" applyBorder="1" applyAlignment="1">
      <alignment horizontal="right" vertical="center"/>
    </xf>
    <xf numFmtId="10" fontId="73" fillId="3" borderId="19" xfId="0" applyNumberFormat="1" applyFont="1" applyFill="1" applyBorder="1" applyAlignment="1">
      <alignment horizontal="center" vertical="center"/>
    </xf>
    <xf numFmtId="10" fontId="73" fillId="3" borderId="15" xfId="0" applyNumberFormat="1" applyFont="1" applyFill="1" applyBorder="1" applyAlignment="1">
      <alignment horizontal="center" vertical="center"/>
    </xf>
    <xf numFmtId="4" fontId="72" fillId="0" borderId="41" xfId="0" applyNumberFormat="1" applyFont="1" applyFill="1" applyBorder="1" applyAlignment="1">
      <alignment horizontal="right" vertical="center"/>
    </xf>
    <xf numFmtId="4" fontId="72" fillId="0" borderId="42" xfId="0" applyNumberFormat="1" applyFont="1" applyFill="1" applyBorder="1" applyAlignment="1">
      <alignment horizontal="right" vertical="center"/>
    </xf>
    <xf numFmtId="10" fontId="73" fillId="0" borderId="19" xfId="0" applyNumberFormat="1" applyFont="1" applyFill="1" applyBorder="1" applyAlignment="1">
      <alignment horizontal="center" vertical="center"/>
    </xf>
    <xf numFmtId="10" fontId="73" fillId="0" borderId="45" xfId="0" applyNumberFormat="1" applyFont="1" applyFill="1" applyBorder="1" applyAlignment="1">
      <alignment horizontal="center" vertical="center"/>
    </xf>
    <xf numFmtId="10" fontId="73" fillId="0" borderId="15" xfId="0" applyNumberFormat="1" applyFont="1" applyFill="1" applyBorder="1" applyAlignment="1">
      <alignment horizontal="center" vertical="center"/>
    </xf>
    <xf numFmtId="0" fontId="72" fillId="0" borderId="8" xfId="0" applyFont="1" applyBorder="1" applyAlignment="1">
      <alignment horizontal="left" vertical="center" wrapText="1"/>
    </xf>
    <xf numFmtId="0" fontId="72" fillId="0" borderId="13" xfId="0" applyFont="1" applyBorder="1" applyAlignment="1">
      <alignment horizontal="left" vertical="center" wrapText="1"/>
    </xf>
    <xf numFmtId="0" fontId="72" fillId="7" borderId="2" xfId="0" applyFont="1" applyFill="1" applyBorder="1" applyAlignment="1">
      <alignment horizontal="left" vertical="center" wrapText="1"/>
    </xf>
    <xf numFmtId="0" fontId="72" fillId="7" borderId="17" xfId="0" applyFont="1" applyFill="1" applyBorder="1" applyAlignment="1">
      <alignment horizontal="left" vertical="center" wrapText="1"/>
    </xf>
    <xf numFmtId="4" fontId="72" fillId="3" borderId="40" xfId="0" applyNumberFormat="1" applyFont="1" applyFill="1" applyBorder="1" applyAlignment="1">
      <alignment horizontal="right" vertical="center"/>
    </xf>
    <xf numFmtId="4" fontId="72" fillId="3" borderId="53" xfId="0" applyNumberFormat="1" applyFont="1" applyFill="1" applyBorder="1" applyAlignment="1">
      <alignment horizontal="right" vertical="center"/>
    </xf>
    <xf numFmtId="4" fontId="72" fillId="3" borderId="72" xfId="0" applyNumberFormat="1" applyFont="1" applyFill="1" applyBorder="1" applyAlignment="1">
      <alignment horizontal="right" vertical="center"/>
    </xf>
    <xf numFmtId="4" fontId="72" fillId="3" borderId="73" xfId="0" applyNumberFormat="1" applyFont="1" applyFill="1" applyBorder="1" applyAlignment="1">
      <alignment horizontal="right" vertical="center"/>
    </xf>
    <xf numFmtId="0" fontId="72" fillId="0" borderId="6" xfId="0" applyFont="1" applyFill="1" applyBorder="1" applyAlignment="1">
      <alignment horizontal="left" vertical="center" wrapText="1"/>
    </xf>
    <xf numFmtId="0" fontId="72" fillId="0" borderId="21" xfId="0" applyFont="1" applyFill="1" applyBorder="1" applyAlignment="1">
      <alignment horizontal="left" vertical="center" wrapText="1"/>
    </xf>
    <xf numFmtId="0" fontId="72" fillId="0" borderId="4" xfId="0" applyFont="1" applyFill="1" applyBorder="1" applyAlignment="1">
      <alignment horizontal="left" vertical="center" wrapText="1"/>
    </xf>
    <xf numFmtId="4" fontId="72" fillId="0" borderId="19" xfId="0" applyNumberFormat="1" applyFont="1" applyFill="1" applyBorder="1" applyAlignment="1">
      <alignment horizontal="right" vertical="center"/>
    </xf>
    <xf numFmtId="4" fontId="72" fillId="0" borderId="15" xfId="0" applyNumberFormat="1" applyFont="1" applyFill="1" applyBorder="1" applyAlignment="1">
      <alignment horizontal="right" vertical="center"/>
    </xf>
    <xf numFmtId="0" fontId="72" fillId="3" borderId="6" xfId="0" applyFont="1" applyFill="1" applyBorder="1" applyAlignment="1">
      <alignment horizontal="left" vertical="center" wrapText="1"/>
    </xf>
    <xf numFmtId="0" fontId="72" fillId="3" borderId="48" xfId="0" applyFont="1" applyFill="1" applyBorder="1" applyAlignment="1">
      <alignment horizontal="left" vertical="center" wrapText="1"/>
    </xf>
    <xf numFmtId="4" fontId="72" fillId="0" borderId="49" xfId="0" applyNumberFormat="1" applyFont="1" applyFill="1" applyBorder="1" applyAlignment="1">
      <alignment horizontal="right" vertical="center"/>
    </xf>
    <xf numFmtId="4" fontId="72" fillId="0" borderId="39" xfId="0" applyNumberFormat="1" applyFont="1" applyFill="1" applyBorder="1" applyAlignment="1">
      <alignment horizontal="right" vertical="center"/>
    </xf>
    <xf numFmtId="4" fontId="73" fillId="0" borderId="49" xfId="0" applyNumberFormat="1" applyFont="1" applyFill="1" applyBorder="1" applyAlignment="1">
      <alignment horizontal="center" vertical="center" wrapText="1"/>
    </xf>
    <xf numFmtId="4" fontId="73" fillId="0" borderId="47" xfId="0" applyNumberFormat="1" applyFont="1" applyFill="1" applyBorder="1" applyAlignment="1">
      <alignment horizontal="center" vertical="center" wrapText="1"/>
    </xf>
    <xf numFmtId="4" fontId="73" fillId="0" borderId="39" xfId="0" applyNumberFormat="1" applyFont="1" applyFill="1" applyBorder="1" applyAlignment="1">
      <alignment horizontal="center" vertical="center" wrapText="1"/>
    </xf>
    <xf numFmtId="0" fontId="63" fillId="0" borderId="0" xfId="0" applyFont="1" applyAlignment="1">
      <alignment horizontal="center" wrapText="1"/>
    </xf>
    <xf numFmtId="0" fontId="70" fillId="5" borderId="1" xfId="0" applyFont="1" applyFill="1" applyBorder="1" applyAlignment="1">
      <alignment horizontal="left" vertical="center" wrapText="1"/>
    </xf>
    <xf numFmtId="0" fontId="70" fillId="5" borderId="2" xfId="0" applyFont="1" applyFill="1" applyBorder="1" applyAlignment="1">
      <alignment horizontal="left" vertical="center" wrapText="1"/>
    </xf>
    <xf numFmtId="0" fontId="70" fillId="5" borderId="49" xfId="0" applyFont="1" applyFill="1" applyBorder="1" applyAlignment="1">
      <alignment horizontal="left" vertical="center" wrapText="1"/>
    </xf>
    <xf numFmtId="0" fontId="70" fillId="5" borderId="39" xfId="0" applyFont="1" applyFill="1" applyBorder="1" applyAlignment="1">
      <alignment horizontal="left" vertical="center" wrapText="1"/>
    </xf>
    <xf numFmtId="0" fontId="70" fillId="5" borderId="27" xfId="0" applyFont="1" applyFill="1" applyBorder="1" applyAlignment="1">
      <alignment horizontal="left" vertical="center" wrapText="1"/>
    </xf>
    <xf numFmtId="0" fontId="70" fillId="5" borderId="52" xfId="0" applyFont="1" applyFill="1" applyBorder="1" applyAlignment="1">
      <alignment horizontal="center" vertical="center" wrapText="1"/>
    </xf>
    <xf numFmtId="0" fontId="70" fillId="5" borderId="11" xfId="0" applyFont="1" applyFill="1" applyBorder="1" applyAlignment="1">
      <alignment horizontal="center" vertical="center" wrapText="1"/>
    </xf>
    <xf numFmtId="0" fontId="70" fillId="5" borderId="17" xfId="0" applyFont="1" applyFill="1" applyBorder="1" applyAlignment="1">
      <alignment horizontal="center" vertical="center" wrapText="1"/>
    </xf>
    <xf numFmtId="0" fontId="70" fillId="5" borderId="14" xfId="0" applyFont="1" applyFill="1" applyBorder="1" applyAlignment="1">
      <alignment horizontal="left" vertical="center" wrapText="1"/>
    </xf>
    <xf numFmtId="0" fontId="71" fillId="5" borderId="2" xfId="0" applyFont="1" applyFill="1" applyBorder="1" applyAlignment="1">
      <alignment horizontal="center" vertical="center" wrapText="1"/>
    </xf>
    <xf numFmtId="0" fontId="71" fillId="5" borderId="11" xfId="0" applyFont="1" applyFill="1" applyBorder="1" applyAlignment="1">
      <alignment horizontal="center" vertical="center" wrapText="1"/>
    </xf>
    <xf numFmtId="0" fontId="72" fillId="4" borderId="1" xfId="0" applyFont="1" applyFill="1" applyBorder="1" applyAlignment="1">
      <alignment horizontal="left" vertical="center" wrapText="1"/>
    </xf>
    <xf numFmtId="0" fontId="72" fillId="4"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4" fontId="21" fillId="0" borderId="49" xfId="0" applyNumberFormat="1" applyFont="1" applyFill="1" applyBorder="1" applyAlignment="1">
      <alignment horizontal="right" vertical="center"/>
    </xf>
    <xf numFmtId="4" fontId="21" fillId="0"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wrapText="1"/>
    </xf>
    <xf numFmtId="4" fontId="36" fillId="0" borderId="15" xfId="0" applyNumberFormat="1" applyFont="1" applyFill="1" applyBorder="1" applyAlignment="1">
      <alignment horizontal="right" vertical="center" wrapText="1"/>
    </xf>
    <xf numFmtId="4" fontId="21" fillId="0" borderId="41" xfId="0" applyNumberFormat="1" applyFont="1" applyFill="1" applyBorder="1" applyAlignment="1">
      <alignment horizontal="right" vertical="center"/>
    </xf>
    <xf numFmtId="4" fontId="21" fillId="0" borderId="4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39" xfId="0" applyNumberFormat="1" applyFont="1" applyFill="1" applyBorder="1" applyAlignment="1">
      <alignment horizontal="center" vertical="center"/>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38" fillId="4" borderId="19" xfId="0" applyFont="1" applyFill="1" applyBorder="1" applyAlignment="1">
      <alignment vertical="center" wrapText="1"/>
    </xf>
    <xf numFmtId="0" fontId="38" fillId="4" borderId="45" xfId="0" applyFont="1" applyFill="1" applyBorder="1" applyAlignment="1">
      <alignment vertical="center" wrapText="1"/>
    </xf>
    <xf numFmtId="0" fontId="21" fillId="0" borderId="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21" fillId="0" borderId="3" xfId="9" applyFont="1" applyFill="1" applyBorder="1" applyAlignment="1">
      <alignment horizontal="left" vertical="center" wrapText="1"/>
    </xf>
    <xf numFmtId="0" fontId="21" fillId="0" borderId="18" xfId="9" applyFont="1" applyFill="1" applyBorder="1" applyAlignment="1">
      <alignment horizontal="left" vertical="center" wrapText="1"/>
    </xf>
    <xf numFmtId="0" fontId="38" fillId="4" borderId="1" xfId="0" applyFont="1" applyFill="1" applyBorder="1" applyAlignment="1">
      <alignment vertical="center" wrapText="1"/>
    </xf>
    <xf numFmtId="0" fontId="38" fillId="4" borderId="3" xfId="0" applyFont="1" applyFill="1" applyBorder="1" applyAlignment="1">
      <alignment vertical="center" wrapText="1"/>
    </xf>
    <xf numFmtId="0" fontId="0" fillId="0" borderId="5" xfId="0" applyBorder="1" applyAlignment="1">
      <alignment vertical="center" wrapText="1"/>
    </xf>
    <xf numFmtId="0" fontId="38" fillId="4" borderId="2" xfId="0" applyFont="1" applyFill="1" applyBorder="1" applyAlignment="1">
      <alignment vertical="center" wrapText="1"/>
    </xf>
    <xf numFmtId="0" fontId="38" fillId="4" borderId="6" xfId="0" applyFont="1" applyFill="1" applyBorder="1" applyAlignment="1">
      <alignment vertical="center" wrapText="1"/>
    </xf>
    <xf numFmtId="0" fontId="38" fillId="4" borderId="27" xfId="0" applyFont="1" applyFill="1" applyBorder="1" applyAlignment="1">
      <alignment vertical="center" wrapText="1"/>
    </xf>
    <xf numFmtId="0" fontId="38" fillId="4" borderId="49" xfId="0" applyFont="1" applyFill="1" applyBorder="1" applyAlignment="1">
      <alignment vertical="center" wrapText="1"/>
    </xf>
    <xf numFmtId="0" fontId="38" fillId="4" borderId="3" xfId="0" applyFont="1" applyFill="1" applyBorder="1" applyAlignment="1">
      <alignment horizontal="center" vertical="center" textRotation="90" wrapText="1"/>
    </xf>
    <xf numFmtId="0" fontId="38" fillId="4" borderId="5" xfId="0" applyFont="1" applyFill="1" applyBorder="1" applyAlignment="1">
      <alignment horizontal="center" vertical="center" textRotation="90"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21" fillId="0" borderId="18" xfId="0" applyFont="1" applyFill="1" applyBorder="1" applyAlignment="1">
      <alignment horizontal="left" vertical="center"/>
    </xf>
    <xf numFmtId="0" fontId="0" fillId="0" borderId="5" xfId="0" applyFill="1" applyBorder="1" applyAlignment="1">
      <alignment horizontal="left" vertical="center"/>
    </xf>
    <xf numFmtId="4" fontId="21" fillId="0" borderId="3" xfId="0" applyNumberFormat="1" applyFont="1" applyFill="1" applyBorder="1" applyAlignment="1">
      <alignment horizontal="right" vertical="center"/>
    </xf>
    <xf numFmtId="4" fontId="21"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21"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21" fillId="0" borderId="46" xfId="0" applyFont="1" applyFill="1" applyBorder="1" applyAlignment="1">
      <alignment horizontal="left" vertical="center" wrapText="1"/>
    </xf>
    <xf numFmtId="10" fontId="21" fillId="0" borderId="47"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7" fillId="4" borderId="5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38" fillId="4" borderId="47" xfId="0" applyFont="1" applyFill="1" applyBorder="1" applyAlignment="1">
      <alignment vertical="center" wrapText="1"/>
    </xf>
    <xf numFmtId="0" fontId="38" fillId="4" borderId="49" xfId="0" applyFont="1" applyFill="1" applyBorder="1" applyAlignment="1">
      <alignment horizontal="left" vertical="center" wrapText="1"/>
    </xf>
    <xf numFmtId="0" fontId="38"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4" fillId="0" borderId="3" xfId="0" applyFont="1" applyFill="1" applyBorder="1" applyAlignment="1">
      <alignment horizontal="left" vertical="center" wrapText="1"/>
    </xf>
    <xf numFmtId="0" fontId="32" fillId="0" borderId="58" xfId="0" applyFont="1" applyFill="1" applyBorder="1" applyAlignment="1">
      <alignment horizontal="left" vertical="center" wrapText="1"/>
    </xf>
    <xf numFmtId="0" fontId="32" fillId="0" borderId="9" xfId="0" applyFont="1" applyFill="1" applyBorder="1" applyAlignment="1">
      <alignment horizontal="left" vertical="center" wrapText="1"/>
    </xf>
    <xf numFmtId="4" fontId="21" fillId="0" borderId="3" xfId="0" applyNumberFormat="1" applyFont="1" applyFill="1" applyBorder="1" applyAlignment="1">
      <alignment horizontal="right" vertical="center" wrapText="1"/>
    </xf>
    <xf numFmtId="4" fontId="21" fillId="0" borderId="5" xfId="0" applyNumberFormat="1" applyFont="1" applyFill="1" applyBorder="1" applyAlignment="1">
      <alignment horizontal="right" vertical="center" wrapText="1"/>
    </xf>
    <xf numFmtId="0" fontId="21" fillId="0" borderId="5" xfId="0" applyFont="1" applyFill="1" applyBorder="1" applyAlignment="1">
      <alignment horizontal="center" vertical="center" wrapText="1"/>
    </xf>
    <xf numFmtId="10" fontId="21" fillId="0" borderId="49" xfId="0" applyNumberFormat="1" applyFont="1" applyBorder="1" applyAlignment="1">
      <alignment horizontal="center" vertical="center"/>
    </xf>
    <xf numFmtId="10" fontId="21" fillId="0" borderId="39" xfId="0" applyNumberFormat="1" applyFont="1" applyBorder="1" applyAlignment="1">
      <alignment horizontal="center" vertical="center"/>
    </xf>
    <xf numFmtId="4" fontId="21" fillId="0" borderId="5" xfId="0" applyNumberFormat="1" applyFont="1" applyFill="1" applyBorder="1" applyAlignment="1">
      <alignment horizontal="right" vertical="center"/>
    </xf>
    <xf numFmtId="4" fontId="21" fillId="0" borderId="5" xfId="0" applyNumberFormat="1" applyFont="1" applyFill="1" applyBorder="1" applyAlignment="1">
      <alignment horizontal="center" vertical="center"/>
    </xf>
    <xf numFmtId="0" fontId="21" fillId="2" borderId="41" xfId="0" applyFont="1" applyFill="1" applyBorder="1" applyAlignment="1">
      <alignment horizontal="left" vertical="center" wrapText="1"/>
    </xf>
    <xf numFmtId="0" fontId="21" fillId="2" borderId="42" xfId="0" applyFont="1" applyFill="1" applyBorder="1" applyAlignment="1">
      <alignment horizontal="left" vertical="center" wrapText="1"/>
    </xf>
    <xf numFmtId="10" fontId="21" fillId="0" borderId="47" xfId="0" applyNumberFormat="1" applyFont="1" applyBorder="1" applyAlignment="1">
      <alignment horizontal="center" vertical="center"/>
    </xf>
    <xf numFmtId="0" fontId="7" fillId="0" borderId="3"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40" fillId="0" borderId="5" xfId="0" applyFont="1" applyFill="1" applyBorder="1" applyAlignment="1">
      <alignment horizontal="left" vertical="center" wrapText="1"/>
    </xf>
    <xf numFmtId="4" fontId="40" fillId="0" borderId="3" xfId="0" applyNumberFormat="1" applyFont="1" applyBorder="1" applyAlignment="1">
      <alignment horizontal="right" vertical="center"/>
    </xf>
    <xf numFmtId="4" fontId="40" fillId="0" borderId="18" xfId="0" applyNumberFormat="1" applyFont="1" applyBorder="1" applyAlignment="1">
      <alignment horizontal="right" vertical="center"/>
    </xf>
    <xf numFmtId="4" fontId="40" fillId="0" borderId="5" xfId="0" applyNumberFormat="1" applyFont="1" applyBorder="1" applyAlignment="1">
      <alignment horizontal="right" vertical="center"/>
    </xf>
    <xf numFmtId="4" fontId="32" fillId="0" borderId="3" xfId="0" applyNumberFormat="1" applyFont="1" applyBorder="1" applyAlignment="1">
      <alignment horizontal="center" vertical="center" wrapText="1"/>
    </xf>
    <xf numFmtId="4" fontId="32" fillId="0" borderId="18" xfId="0" applyNumberFormat="1" applyFont="1" applyBorder="1" applyAlignment="1">
      <alignment horizontal="center" vertical="center" wrapText="1"/>
    </xf>
    <xf numFmtId="4" fontId="32" fillId="0" borderId="5"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4" fontId="21" fillId="2" borderId="49" xfId="0" applyNumberFormat="1" applyFont="1" applyFill="1" applyBorder="1" applyAlignment="1">
      <alignment horizontal="right" vertical="center"/>
    </xf>
    <xf numFmtId="4" fontId="21" fillId="2"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xf>
    <xf numFmtId="4" fontId="36" fillId="0" borderId="15" xfId="0" applyNumberFormat="1" applyFont="1" applyFill="1" applyBorder="1" applyAlignment="1">
      <alignment horizontal="right" vertical="center"/>
    </xf>
    <xf numFmtId="4" fontId="21" fillId="0" borderId="41" xfId="0" applyNumberFormat="1" applyFont="1" applyBorder="1" applyAlignment="1">
      <alignment horizontal="right" vertical="center"/>
    </xf>
    <xf numFmtId="4" fontId="21" fillId="0" borderId="42" xfId="0" applyNumberFormat="1" applyFont="1" applyBorder="1" applyAlignment="1">
      <alignment horizontal="right" vertical="center"/>
    </xf>
    <xf numFmtId="4" fontId="21" fillId="0" borderId="18" xfId="0" applyNumberFormat="1" applyFont="1" applyFill="1" applyBorder="1" applyAlignment="1">
      <alignment horizontal="righ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21" fillId="0" borderId="49" xfId="0" applyNumberFormat="1" applyFont="1" applyBorder="1" applyAlignment="1">
      <alignment horizontal="right" vertical="center"/>
    </xf>
    <xf numFmtId="4" fontId="21" fillId="0" borderId="39" xfId="0" applyNumberFormat="1" applyFont="1" applyBorder="1" applyAlignment="1">
      <alignment horizontal="right" vertic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32" fillId="0" borderId="19" xfId="0" applyNumberFormat="1" applyFont="1" applyFill="1" applyBorder="1" applyAlignment="1">
      <alignment horizontal="left" vertical="center" wrapText="1"/>
    </xf>
    <xf numFmtId="14" fontId="32"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7"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7" fillId="0" borderId="12"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27"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4" fontId="21" fillId="0" borderId="49" xfId="0" applyNumberFormat="1" applyFont="1" applyFill="1" applyBorder="1" applyAlignment="1">
      <alignment horizontal="right" vertical="center" wrapText="1"/>
    </xf>
    <xf numFmtId="4" fontId="21"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4" fontId="32" fillId="0" borderId="3" xfId="0" applyNumberFormat="1" applyFont="1" applyFill="1" applyBorder="1" applyAlignment="1">
      <alignment horizontal="left" vertical="center"/>
    </xf>
    <xf numFmtId="4" fontId="32" fillId="0" borderId="5" xfId="0" applyNumberFormat="1" applyFont="1" applyFill="1" applyBorder="1" applyAlignment="1">
      <alignment horizontal="left" vertical="center"/>
    </xf>
    <xf numFmtId="4" fontId="32" fillId="0" borderId="49" xfId="0" applyNumberFormat="1" applyFont="1" applyFill="1" applyBorder="1" applyAlignment="1">
      <alignment horizontal="right" vertical="center" wrapText="1"/>
    </xf>
    <xf numFmtId="4" fontId="32" fillId="0" borderId="39" xfId="0" applyNumberFormat="1" applyFont="1" applyFill="1" applyBorder="1" applyAlignment="1">
      <alignment horizontal="right" vertical="center" wrapText="1"/>
    </xf>
    <xf numFmtId="4" fontId="6" fillId="2" borderId="49" xfId="0" applyNumberFormat="1" applyFont="1" applyFill="1" applyBorder="1" applyAlignment="1">
      <alignment horizontal="right" vertical="center"/>
    </xf>
    <xf numFmtId="4" fontId="6" fillId="2" borderId="39" xfId="0" applyNumberFormat="1" applyFont="1" applyFill="1" applyBorder="1" applyAlignment="1">
      <alignment horizontal="right" vertical="center"/>
    </xf>
    <xf numFmtId="4" fontId="36" fillId="2" borderId="19" xfId="0" applyNumberFormat="1" applyFont="1" applyFill="1" applyBorder="1" applyAlignment="1">
      <alignment horizontal="right" vertical="center" wrapText="1"/>
    </xf>
    <xf numFmtId="4" fontId="36" fillId="2" borderId="15" xfId="0" applyNumberFormat="1" applyFont="1" applyFill="1" applyBorder="1" applyAlignment="1">
      <alignment horizontal="right" vertical="center" wrapText="1"/>
    </xf>
    <xf numFmtId="4" fontId="32" fillId="0" borderId="41" xfId="0" applyNumberFormat="1" applyFont="1" applyFill="1" applyBorder="1" applyAlignment="1">
      <alignment horizontal="right" vertical="center" wrapText="1"/>
    </xf>
    <xf numFmtId="4" fontId="32" fillId="0" borderId="42" xfId="0" applyNumberFormat="1" applyFont="1" applyFill="1" applyBorder="1" applyAlignment="1">
      <alignment horizontal="right" vertical="center" wrapText="1"/>
    </xf>
    <xf numFmtId="10" fontId="6" fillId="0" borderId="49" xfId="0" applyNumberFormat="1" applyFont="1" applyBorder="1" applyAlignment="1">
      <alignment horizontal="center" vertical="center"/>
    </xf>
    <xf numFmtId="10" fontId="6" fillId="0" borderId="39" xfId="0" applyNumberFormat="1" applyFont="1" applyBorder="1" applyAlignment="1">
      <alignment horizontal="center" vertical="center"/>
    </xf>
    <xf numFmtId="0" fontId="27" fillId="3" borderId="3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38" fillId="3" borderId="37" xfId="0" applyFont="1" applyFill="1" applyBorder="1" applyAlignment="1">
      <alignment horizontal="left" vertical="center" wrapText="1"/>
    </xf>
    <xf numFmtId="0" fontId="38" fillId="3" borderId="12" xfId="0" applyFont="1" applyFill="1" applyBorder="1" applyAlignment="1">
      <alignment horizontal="left" vertical="center" wrapText="1"/>
    </xf>
    <xf numFmtId="0" fontId="38" fillId="3" borderId="30" xfId="0" applyFont="1" applyFill="1" applyBorder="1" applyAlignment="1">
      <alignment horizontal="left" vertical="center" wrapText="1"/>
    </xf>
    <xf numFmtId="0" fontId="38" fillId="3" borderId="15"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2" xfId="0" applyFont="1" applyFill="1" applyBorder="1" applyAlignment="1">
      <alignment horizontal="left" vertical="center" wrapText="1"/>
    </xf>
    <xf numFmtId="0" fontId="21" fillId="0" borderId="30"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3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31" xfId="11" applyFont="1" applyBorder="1" applyAlignment="1">
      <alignment horizontal="left" vertical="center" wrapText="1"/>
    </xf>
    <xf numFmtId="0" fontId="21" fillId="0" borderId="18" xfId="11" applyFont="1" applyBorder="1" applyAlignment="1">
      <alignment horizontal="left" vertical="center" wrapText="1"/>
    </xf>
    <xf numFmtId="0" fontId="21" fillId="0" borderId="5" xfId="11" applyFont="1" applyBorder="1" applyAlignment="1">
      <alignment horizontal="left" vertical="center" wrapText="1"/>
    </xf>
    <xf numFmtId="4" fontId="38" fillId="3" borderId="31" xfId="0" applyNumberFormat="1" applyFont="1" applyFill="1" applyBorder="1" applyAlignment="1">
      <alignment horizontal="left" vertical="center" wrapText="1"/>
    </xf>
    <xf numFmtId="4" fontId="38" fillId="3" borderId="5" xfId="0" applyNumberFormat="1" applyFont="1" applyFill="1" applyBorder="1" applyAlignment="1">
      <alignment horizontal="left" vertical="center" wrapText="1"/>
    </xf>
    <xf numFmtId="4" fontId="47" fillId="3" borderId="31"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8" fillId="3" borderId="31"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32"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33" xfId="0" applyFont="1" applyFill="1" applyBorder="1" applyAlignment="1">
      <alignment horizontal="left" vertical="center" wrapText="1"/>
    </xf>
    <xf numFmtId="0" fontId="38" fillId="3" borderId="39" xfId="0" applyFont="1" applyFill="1" applyBorder="1" applyAlignment="1">
      <alignment horizontal="left" vertical="center" wrapText="1"/>
    </xf>
    <xf numFmtId="0" fontId="38" fillId="3" borderId="30" xfId="0" applyFont="1" applyFill="1" applyBorder="1" applyAlignment="1">
      <alignment horizontal="center" vertical="center" textRotation="90" wrapText="1"/>
    </xf>
    <xf numFmtId="0" fontId="38" fillId="3" borderId="15" xfId="0" applyFont="1" applyFill="1" applyBorder="1" applyAlignment="1">
      <alignment horizontal="center" vertical="center" textRotation="90" wrapText="1"/>
    </xf>
    <xf numFmtId="0" fontId="46" fillId="3" borderId="31"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21" fillId="0" borderId="33" xfId="0" applyNumberFormat="1" applyFont="1" applyFill="1" applyBorder="1" applyAlignment="1">
      <alignment horizontal="right" vertical="center"/>
    </xf>
    <xf numFmtId="4" fontId="21" fillId="0" borderId="47" xfId="0" applyNumberFormat="1" applyFont="1" applyFill="1" applyBorder="1" applyAlignment="1">
      <alignment horizontal="right" vertical="center"/>
    </xf>
    <xf numFmtId="4" fontId="21"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21" fillId="0" borderId="33" xfId="0" applyNumberFormat="1" applyFont="1" applyFill="1" applyBorder="1" applyAlignment="1">
      <alignment horizontal="center" vertical="center"/>
    </xf>
    <xf numFmtId="0" fontId="12" fillId="0" borderId="33"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31" xfId="0" applyFont="1" applyBorder="1" applyAlignment="1">
      <alignment horizontal="left" vertical="center" wrapText="1"/>
    </xf>
    <xf numFmtId="0" fontId="21" fillId="0" borderId="18" xfId="0" applyFont="1" applyBorder="1" applyAlignment="1">
      <alignment horizontal="left" vertical="center" wrapText="1"/>
    </xf>
    <xf numFmtId="0" fontId="21" fillId="0" borderId="5" xfId="0" applyFont="1" applyBorder="1" applyAlignment="1">
      <alignment horizontal="left" vertical="center" wrapText="1"/>
    </xf>
    <xf numFmtId="4" fontId="21" fillId="0" borderId="31" xfId="0" applyNumberFormat="1" applyFont="1" applyBorder="1" applyAlignment="1">
      <alignment horizontal="right" vertical="center"/>
    </xf>
    <xf numFmtId="4" fontId="21" fillId="0" borderId="18" xfId="0" applyNumberFormat="1" applyFont="1" applyBorder="1" applyAlignment="1">
      <alignment horizontal="right" vertical="center"/>
    </xf>
    <xf numFmtId="4" fontId="21" fillId="0" borderId="5" xfId="0" applyNumberFormat="1" applyFont="1" applyBorder="1" applyAlignment="1">
      <alignment horizontal="right" vertical="center"/>
    </xf>
    <xf numFmtId="0" fontId="2" fillId="0" borderId="3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21" fillId="0" borderId="19"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15" xfId="0" applyFont="1" applyFill="1" applyBorder="1" applyAlignment="1">
      <alignment horizontal="center" vertical="center" wrapText="1"/>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19" xfId="0" applyFont="1" applyFill="1" applyBorder="1" applyAlignment="1">
      <alignment horizontal="center" vertical="center"/>
    </xf>
    <xf numFmtId="4" fontId="21" fillId="0" borderId="3" xfId="0" applyNumberFormat="1" applyFont="1" applyBorder="1" applyAlignment="1">
      <alignment horizontal="right" vertical="center"/>
    </xf>
    <xf numFmtId="4" fontId="21" fillId="0" borderId="46" xfId="0" applyNumberFormat="1" applyFont="1" applyFill="1" applyBorder="1" applyAlignment="1">
      <alignment horizontal="right" vertical="center"/>
    </xf>
    <xf numFmtId="0" fontId="32" fillId="0" borderId="49" xfId="0" applyFont="1" applyFill="1" applyBorder="1" applyAlignment="1">
      <alignment horizontal="left" vertical="center" wrapText="1"/>
    </xf>
    <xf numFmtId="0" fontId="32" fillId="0" borderId="47" xfId="0" applyFont="1" applyFill="1" applyBorder="1" applyAlignment="1">
      <alignment horizontal="left" vertical="center" wrapText="1"/>
    </xf>
    <xf numFmtId="4" fontId="32" fillId="0" borderId="47" xfId="0" applyNumberFormat="1" applyFont="1" applyFill="1" applyBorder="1" applyAlignment="1">
      <alignment horizontal="right" vertical="center" wrapText="1"/>
    </xf>
    <xf numFmtId="4" fontId="21" fillId="0" borderId="47" xfId="0" applyNumberFormat="1" applyFont="1" applyFill="1" applyBorder="1" applyAlignment="1">
      <alignment horizontal="right" vertical="center" wrapText="1"/>
    </xf>
    <xf numFmtId="0" fontId="32" fillId="0" borderId="39" xfId="0"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5" xfId="0" applyFont="1" applyFill="1" applyBorder="1" applyAlignment="1">
      <alignment horizontal="center" vertical="center"/>
    </xf>
    <xf numFmtId="0" fontId="32" fillId="0" borderId="3" xfId="11" applyFont="1" applyBorder="1" applyAlignment="1">
      <alignment horizontal="left" vertical="center" wrapText="1"/>
    </xf>
    <xf numFmtId="0" fontId="32" fillId="0" borderId="18" xfId="11" applyFont="1" applyBorder="1" applyAlignment="1">
      <alignment horizontal="left" vertical="center" wrapText="1"/>
    </xf>
    <xf numFmtId="0" fontId="32" fillId="0" borderId="5" xfId="11" applyFont="1" applyBorder="1" applyAlignment="1">
      <alignment horizontal="left" vertical="center" wrapText="1"/>
    </xf>
    <xf numFmtId="0" fontId="21" fillId="0" borderId="3" xfId="0" applyFont="1" applyBorder="1" applyAlignment="1">
      <alignment horizontal="left" vertical="center" wrapText="1"/>
    </xf>
    <xf numFmtId="0" fontId="21" fillId="0" borderId="18" xfId="0" applyFont="1" applyBorder="1" applyAlignment="1">
      <alignment horizontal="left" vertical="center"/>
    </xf>
    <xf numFmtId="0" fontId="21" fillId="0" borderId="5" xfId="0" applyFont="1" applyBorder="1" applyAlignment="1">
      <alignment horizontal="left" vertical="center"/>
    </xf>
    <xf numFmtId="0" fontId="9" fillId="0" borderId="3"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1" fillId="0" borderId="3" xfId="11" applyFont="1" applyBorder="1" applyAlignment="1">
      <alignment horizontal="left" vertical="center" wrapText="1"/>
    </xf>
    <xf numFmtId="4" fontId="32" fillId="0" borderId="3" xfId="0" applyNumberFormat="1" applyFont="1" applyFill="1" applyBorder="1" applyAlignment="1">
      <alignment horizontal="right" vertical="center"/>
    </xf>
    <xf numFmtId="4" fontId="32" fillId="0" borderId="18" xfId="0" applyNumberFormat="1" applyFont="1" applyFill="1" applyBorder="1" applyAlignment="1">
      <alignment horizontal="right" vertical="center"/>
    </xf>
    <xf numFmtId="4" fontId="32" fillId="0" borderId="5" xfId="0" applyNumberFormat="1" applyFont="1" applyFill="1" applyBorder="1" applyAlignment="1">
      <alignment horizontal="right" vertical="center"/>
    </xf>
    <xf numFmtId="4" fontId="32" fillId="0" borderId="18" xfId="0" applyNumberFormat="1" applyFont="1" applyFill="1" applyBorder="1" applyAlignment="1">
      <alignment horizontal="left" vertical="center"/>
    </xf>
    <xf numFmtId="0" fontId="32" fillId="0" borderId="3"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5" xfId="0" applyFont="1" applyFill="1" applyBorder="1" applyAlignment="1">
      <alignment horizontal="left" vertical="center" wrapText="1"/>
    </xf>
    <xf numFmtId="4" fontId="55" fillId="0" borderId="19" xfId="0" applyNumberFormat="1" applyFont="1" applyFill="1" applyBorder="1" applyAlignment="1">
      <alignment horizontal="right" vertical="center"/>
    </xf>
    <xf numFmtId="4" fontId="55" fillId="0" borderId="15" xfId="0" applyNumberFormat="1" applyFont="1" applyFill="1" applyBorder="1" applyAlignment="1">
      <alignment horizontal="right" vertical="center"/>
    </xf>
    <xf numFmtId="0" fontId="21" fillId="0" borderId="3" xfId="0" applyFont="1" applyFill="1" applyBorder="1" applyAlignment="1">
      <alignment horizontal="left" vertical="center"/>
    </xf>
    <xf numFmtId="0" fontId="21" fillId="0" borderId="49" xfId="0" applyFont="1" applyFill="1" applyBorder="1" applyAlignment="1">
      <alignment horizontal="left" vertical="center" wrapText="1"/>
    </xf>
    <xf numFmtId="4" fontId="32" fillId="0" borderId="3" xfId="0" applyNumberFormat="1" applyFont="1" applyBorder="1" applyAlignment="1">
      <alignment horizontal="left" vertical="center"/>
    </xf>
    <xf numFmtId="4" fontId="32" fillId="0" borderId="18" xfId="0" applyNumberFormat="1" applyFont="1" applyBorder="1" applyAlignment="1">
      <alignment horizontal="left" vertical="center"/>
    </xf>
    <xf numFmtId="4" fontId="32" fillId="0" borderId="5" xfId="0" applyNumberFormat="1" applyFont="1" applyBorder="1" applyAlignment="1">
      <alignment horizontal="left" vertical="center"/>
    </xf>
    <xf numFmtId="0" fontId="32" fillId="0" borderId="3" xfId="0" applyFont="1" applyBorder="1" applyAlignment="1">
      <alignment horizontal="left" vertical="center" wrapText="1"/>
    </xf>
    <xf numFmtId="0" fontId="32" fillId="0" borderId="18" xfId="0" applyFont="1" applyBorder="1" applyAlignment="1">
      <alignment horizontal="left" vertical="center" wrapText="1"/>
    </xf>
    <xf numFmtId="0" fontId="32" fillId="0" borderId="5" xfId="0" applyFont="1" applyBorder="1" applyAlignment="1">
      <alignment horizontal="left" vertical="center" wrapText="1"/>
    </xf>
    <xf numFmtId="0" fontId="3" fillId="0" borderId="4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32" fillId="0" borderId="5" xfId="0" applyFont="1" applyBorder="1" applyAlignment="1">
      <alignment horizontal="left" vertical="center"/>
    </xf>
    <xf numFmtId="0" fontId="2" fillId="0" borderId="49" xfId="0" applyFont="1" applyBorder="1" applyAlignment="1">
      <alignment horizontal="left" vertical="center" wrapText="1"/>
    </xf>
    <xf numFmtId="0" fontId="21" fillId="0" borderId="39" xfId="0" applyFont="1" applyBorder="1" applyAlignment="1">
      <alignment horizontal="left" vertical="center" wrapText="1"/>
    </xf>
    <xf numFmtId="0" fontId="57" fillId="0" borderId="35"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40" fillId="0" borderId="18" xfId="11" applyFont="1" applyBorder="1" applyAlignment="1">
      <alignment horizontal="left" vertical="center" wrapText="1"/>
    </xf>
    <xf numFmtId="0" fontId="40" fillId="0" borderId="5" xfId="11" applyFont="1" applyBorder="1" applyAlignment="1">
      <alignment horizontal="left" vertical="center" wrapText="1"/>
    </xf>
    <xf numFmtId="0" fontId="32" fillId="0" borderId="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0" fillId="0" borderId="47" xfId="0" applyBorder="1" applyAlignment="1">
      <alignment horizontal="center" vertical="center"/>
    </xf>
    <xf numFmtId="0" fontId="57" fillId="0" borderId="11" xfId="0" applyFont="1" applyFill="1" applyBorder="1" applyAlignment="1">
      <alignment horizontal="left" vertical="center" wrapText="1"/>
    </xf>
    <xf numFmtId="0" fontId="57" fillId="0" borderId="17"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7" fillId="6" borderId="0" xfId="0" applyFont="1" applyFill="1" applyBorder="1" applyAlignment="1">
      <alignment horizontal="left" wrapText="1"/>
    </xf>
    <xf numFmtId="0" fontId="27" fillId="6" borderId="0" xfId="0" applyFont="1" applyFill="1" applyBorder="1" applyAlignment="1">
      <alignment horizontal="left"/>
    </xf>
    <xf numFmtId="4" fontId="32" fillId="0" borderId="3" xfId="0" applyNumberFormat="1" applyFont="1" applyFill="1" applyBorder="1" applyAlignment="1">
      <alignment horizontal="left" vertical="center" wrapText="1"/>
    </xf>
    <xf numFmtId="4" fontId="32" fillId="0" borderId="5" xfId="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8" xfId="0" applyFont="1" applyFill="1" applyBorder="1" applyAlignment="1">
      <alignment horizontal="left" vertical="center" wrapText="1"/>
    </xf>
    <xf numFmtId="164" fontId="19" fillId="0" borderId="3" xfId="0" applyNumberFormat="1" applyFont="1" applyFill="1" applyBorder="1" applyAlignment="1">
      <alignment horizontal="right" vertical="center" wrapText="1"/>
    </xf>
    <xf numFmtId="164" fontId="19" fillId="0" borderId="18" xfId="0" applyNumberFormat="1" applyFont="1" applyFill="1" applyBorder="1" applyAlignment="1">
      <alignment horizontal="right" vertical="center" wrapText="1"/>
    </xf>
    <xf numFmtId="4" fontId="19" fillId="0" borderId="49" xfId="0" applyNumberFormat="1" applyFont="1" applyFill="1" applyBorder="1" applyAlignment="1">
      <alignment horizontal="right" vertical="center"/>
    </xf>
    <xf numFmtId="4" fontId="19"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topLeftCell="A22" zoomScale="70" zoomScaleNormal="70" workbookViewId="0">
      <selection activeCell="E23" sqref="E23"/>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500" t="s">
        <v>256</v>
      </c>
      <c r="B1" s="500"/>
      <c r="C1" s="500"/>
      <c r="D1" s="500"/>
      <c r="E1" s="500"/>
      <c r="F1" s="500"/>
      <c r="G1" s="500"/>
      <c r="H1" s="500"/>
      <c r="I1" s="500"/>
    </row>
    <row r="2" spans="1:11" ht="21" customHeight="1" x14ac:dyDescent="0.25">
      <c r="I2" s="383"/>
    </row>
    <row r="3" spans="1:11" ht="15.75" x14ac:dyDescent="0.25">
      <c r="A3" s="291" t="s">
        <v>257</v>
      </c>
      <c r="B3" s="291"/>
      <c r="C3" s="291"/>
      <c r="D3" s="291"/>
      <c r="E3" s="291"/>
      <c r="F3" s="291"/>
      <c r="G3" s="291"/>
      <c r="H3" s="291"/>
      <c r="I3" s="292" t="s">
        <v>182</v>
      </c>
    </row>
    <row r="4" spans="1:11" ht="32.25" customHeight="1" x14ac:dyDescent="0.25">
      <c r="A4" s="501" t="s">
        <v>1</v>
      </c>
      <c r="B4" s="502"/>
      <c r="C4" s="503" t="s">
        <v>140</v>
      </c>
      <c r="D4" s="505" t="s">
        <v>41</v>
      </c>
      <c r="E4" s="506" t="s">
        <v>42</v>
      </c>
      <c r="F4" s="507"/>
      <c r="G4" s="508"/>
      <c r="H4" s="509" t="s">
        <v>43</v>
      </c>
      <c r="I4" s="509" t="s">
        <v>258</v>
      </c>
    </row>
    <row r="5" spans="1:11" ht="94.5" customHeight="1" x14ac:dyDescent="0.25">
      <c r="A5" s="501"/>
      <c r="B5" s="502"/>
      <c r="C5" s="504"/>
      <c r="D5" s="505"/>
      <c r="E5" s="351" t="s">
        <v>45</v>
      </c>
      <c r="F5" s="293" t="s">
        <v>259</v>
      </c>
      <c r="G5" s="294" t="s">
        <v>141</v>
      </c>
      <c r="H5" s="509"/>
      <c r="I5" s="509"/>
      <c r="J5" s="80"/>
    </row>
    <row r="6" spans="1:11" ht="30" customHeight="1" thickBot="1" x14ac:dyDescent="0.3">
      <c r="A6" s="510" t="s">
        <v>2</v>
      </c>
      <c r="B6" s="511"/>
      <c r="C6" s="295" t="s">
        <v>3</v>
      </c>
      <c r="D6" s="295" t="s">
        <v>4</v>
      </c>
      <c r="E6" s="385" t="s">
        <v>260</v>
      </c>
      <c r="F6" s="296" t="s">
        <v>6</v>
      </c>
      <c r="G6" s="297" t="s">
        <v>7</v>
      </c>
      <c r="H6" s="298" t="s">
        <v>261</v>
      </c>
      <c r="I6" s="298" t="s">
        <v>262</v>
      </c>
    </row>
    <row r="7" spans="1:11" ht="45" customHeight="1" thickBot="1" x14ac:dyDescent="0.3">
      <c r="A7" s="512" t="s">
        <v>289</v>
      </c>
      <c r="B7" s="513"/>
      <c r="C7" s="384">
        <v>1420961618.6800001</v>
      </c>
      <c r="D7" s="384">
        <f>D8+D9</f>
        <v>251095083.34</v>
      </c>
      <c r="E7" s="397">
        <f>E8+E9</f>
        <v>70765023.25999999</v>
      </c>
      <c r="F7" s="299">
        <f t="shared" ref="F7:G7" si="0">F8+F9</f>
        <v>55361046.160000004</v>
      </c>
      <c r="G7" s="299">
        <f t="shared" si="0"/>
        <v>15403977.1</v>
      </c>
      <c r="H7" s="390">
        <f>E7/D7</f>
        <v>0.28182560294969727</v>
      </c>
      <c r="I7" s="390">
        <f>E7/C7</f>
        <v>4.9800798508362977E-2</v>
      </c>
      <c r="K7" s="23"/>
    </row>
    <row r="8" spans="1:11" ht="15.75" x14ac:dyDescent="0.25">
      <c r="A8" s="488" t="s">
        <v>132</v>
      </c>
      <c r="B8" s="393" t="s">
        <v>303</v>
      </c>
      <c r="C8" s="497" t="s">
        <v>131</v>
      </c>
      <c r="D8" s="338">
        <v>21187467.819999997</v>
      </c>
      <c r="E8" s="386">
        <v>3494478.8400000003</v>
      </c>
      <c r="F8" s="334">
        <v>3494478.8400000003</v>
      </c>
      <c r="G8" s="336">
        <v>0</v>
      </c>
      <c r="H8" s="337">
        <v>0.1649314051913921</v>
      </c>
      <c r="I8" s="477" t="s">
        <v>131</v>
      </c>
      <c r="K8" s="23"/>
    </row>
    <row r="9" spans="1:11" ht="25.9" customHeight="1" thickBot="1" x14ac:dyDescent="0.3">
      <c r="A9" s="490"/>
      <c r="B9" s="335" t="s">
        <v>291</v>
      </c>
      <c r="C9" s="499"/>
      <c r="D9" s="403">
        <f>'KK_sledování '!L48</f>
        <v>229907615.52000001</v>
      </c>
      <c r="E9" s="404">
        <f>'KK_sledování '!M48</f>
        <v>67270544.419999987</v>
      </c>
      <c r="F9" s="401">
        <f>'KK_sledování '!N48</f>
        <v>51866567.32</v>
      </c>
      <c r="G9" s="322">
        <f>'KK_sledování '!O48</f>
        <v>15403977.1</v>
      </c>
      <c r="H9" s="405">
        <f>'KK_sledování '!P48</f>
        <v>0.29259815629790664</v>
      </c>
      <c r="I9" s="479"/>
    </row>
    <row r="10" spans="1:11" ht="45" customHeight="1" x14ac:dyDescent="0.25">
      <c r="A10" s="493" t="s">
        <v>290</v>
      </c>
      <c r="B10" s="494"/>
      <c r="C10" s="484">
        <v>3543026934</v>
      </c>
      <c r="D10" s="484">
        <f>D12+D13</f>
        <v>983291476.94000006</v>
      </c>
      <c r="E10" s="486">
        <f>E12+E13</f>
        <v>378470261.31999993</v>
      </c>
      <c r="F10" s="387">
        <f>F12+F13</f>
        <v>413310399.06</v>
      </c>
      <c r="G10" s="471">
        <f>G12+G13</f>
        <v>4252481.5100000007</v>
      </c>
      <c r="H10" s="467">
        <v>0.3277656253720499</v>
      </c>
      <c r="I10" s="473">
        <f>E10/C10</f>
        <v>0.10682116404142468</v>
      </c>
    </row>
    <row r="11" spans="1:11" ht="30" customHeight="1" thickBot="1" x14ac:dyDescent="0.3">
      <c r="A11" s="482" t="s">
        <v>295</v>
      </c>
      <c r="B11" s="483"/>
      <c r="C11" s="485"/>
      <c r="D11" s="485"/>
      <c r="E11" s="487"/>
      <c r="F11" s="388">
        <f>-(PO_sledování!N50)</f>
        <v>-39092619.25</v>
      </c>
      <c r="G11" s="472"/>
      <c r="H11" s="468"/>
      <c r="I11" s="474"/>
    </row>
    <row r="12" spans="1:11" ht="15.75" x14ac:dyDescent="0.25">
      <c r="A12" s="488" t="s">
        <v>132</v>
      </c>
      <c r="B12" s="393" t="s">
        <v>304</v>
      </c>
      <c r="C12" s="497" t="s">
        <v>131</v>
      </c>
      <c r="D12" s="338">
        <v>71321160.010000005</v>
      </c>
      <c r="E12" s="386">
        <v>32504964.609999999</v>
      </c>
      <c r="F12" s="334">
        <v>32504964.609999999</v>
      </c>
      <c r="G12" s="336">
        <v>0</v>
      </c>
      <c r="H12" s="337">
        <v>0.45575485039001679</v>
      </c>
      <c r="I12" s="477" t="s">
        <v>131</v>
      </c>
    </row>
    <row r="13" spans="1:11" ht="28.15" customHeight="1" x14ac:dyDescent="0.25">
      <c r="A13" s="489"/>
      <c r="B13" s="335" t="s">
        <v>291</v>
      </c>
      <c r="C13" s="498"/>
      <c r="D13" s="495">
        <f>PO_sledování!L48</f>
        <v>911970316.93000007</v>
      </c>
      <c r="E13" s="491">
        <f>PO_sledování!M48</f>
        <v>345965296.70999992</v>
      </c>
      <c r="F13" s="401">
        <f>PO_sledování!N48</f>
        <v>380805434.44999999</v>
      </c>
      <c r="G13" s="475">
        <f>PO_sledování!O48</f>
        <v>4252481.5100000007</v>
      </c>
      <c r="H13" s="469">
        <f>E13/D13</f>
        <v>0.37936026018328745</v>
      </c>
      <c r="I13" s="478"/>
    </row>
    <row r="14" spans="1:11" ht="22.15" customHeight="1" x14ac:dyDescent="0.25">
      <c r="A14" s="490"/>
      <c r="B14" s="350" t="s">
        <v>269</v>
      </c>
      <c r="C14" s="499"/>
      <c r="D14" s="496"/>
      <c r="E14" s="492"/>
      <c r="F14" s="402">
        <f>F11</f>
        <v>-39092619.25</v>
      </c>
      <c r="G14" s="476"/>
      <c r="H14" s="470"/>
      <c r="I14" s="479"/>
    </row>
    <row r="15" spans="1:11" ht="49.5" customHeight="1" thickBot="1" x14ac:dyDescent="0.3">
      <c r="A15" s="480" t="s">
        <v>263</v>
      </c>
      <c r="B15" s="481"/>
      <c r="C15" s="300" t="s">
        <v>131</v>
      </c>
      <c r="D15" s="301">
        <v>2065000000</v>
      </c>
      <c r="E15" s="302">
        <v>307867530</v>
      </c>
      <c r="F15" s="389">
        <v>307867530</v>
      </c>
      <c r="G15" s="303">
        <v>0</v>
      </c>
      <c r="H15" s="304">
        <v>0.14908839225181597</v>
      </c>
      <c r="I15" s="305" t="s">
        <v>131</v>
      </c>
    </row>
    <row r="16" spans="1:11" ht="32.25" customHeight="1" x14ac:dyDescent="0.25">
      <c r="A16" s="447" t="s">
        <v>0</v>
      </c>
      <c r="B16" s="448"/>
      <c r="C16" s="382">
        <f>C7+C10</f>
        <v>4963988552.6800003</v>
      </c>
      <c r="D16" s="306">
        <f>D7+D10+D15</f>
        <v>3299386560.2799997</v>
      </c>
      <c r="E16" s="399">
        <f>E7+E10+E15</f>
        <v>757102814.57999992</v>
      </c>
      <c r="F16" s="394">
        <f>F7+F10+F11+F15</f>
        <v>737446355.97000003</v>
      </c>
      <c r="G16" s="395">
        <f>G7+G10</f>
        <v>19656458.609999999</v>
      </c>
      <c r="H16" s="391" t="s">
        <v>131</v>
      </c>
      <c r="I16" s="392" t="s">
        <v>131</v>
      </c>
    </row>
    <row r="17" spans="1:13" s="94" customFormat="1" x14ac:dyDescent="0.25">
      <c r="A17" s="101"/>
      <c r="B17" s="349"/>
      <c r="C17" s="349"/>
      <c r="D17" s="349"/>
      <c r="E17" s="349"/>
      <c r="F17" s="349"/>
      <c r="G17" s="100"/>
      <c r="H17" s="307"/>
      <c r="I17" s="308"/>
    </row>
    <row r="18" spans="1:13" s="94" customFormat="1" ht="12.6" customHeight="1" x14ac:dyDescent="0.25">
      <c r="A18" s="460"/>
      <c r="B18" s="460"/>
      <c r="C18" s="460"/>
      <c r="D18" s="460"/>
      <c r="E18" s="460"/>
      <c r="F18" s="460"/>
      <c r="G18" s="100"/>
      <c r="H18" s="307"/>
      <c r="I18" s="308"/>
    </row>
    <row r="19" spans="1:13" s="94" customFormat="1" ht="23.25" x14ac:dyDescent="0.25">
      <c r="A19" s="309" t="s">
        <v>264</v>
      </c>
      <c r="B19" s="310"/>
      <c r="C19" s="311"/>
      <c r="D19" s="311"/>
      <c r="E19" s="311"/>
      <c r="F19" s="100"/>
      <c r="G19" s="100"/>
      <c r="H19" s="307"/>
      <c r="I19" s="308"/>
    </row>
    <row r="20" spans="1:13" s="94" customFormat="1" ht="15" customHeight="1" x14ac:dyDescent="0.25">
      <c r="A20" s="310"/>
      <c r="B20" s="310"/>
      <c r="C20" s="311"/>
      <c r="D20" s="311"/>
      <c r="E20" s="311"/>
      <c r="F20" s="100"/>
      <c r="G20" s="100"/>
      <c r="H20" s="307"/>
      <c r="I20" s="308"/>
    </row>
    <row r="21" spans="1:13" s="94" customFormat="1" ht="14.25" customHeight="1" thickBot="1" x14ac:dyDescent="0.3">
      <c r="A21" s="291" t="s">
        <v>265</v>
      </c>
      <c r="B21" s="312"/>
      <c r="C21" s="313"/>
      <c r="D21" s="313"/>
      <c r="E21" s="313"/>
      <c r="F21" s="314"/>
      <c r="G21" s="314"/>
      <c r="H21" s="315"/>
      <c r="I21" s="316"/>
    </row>
    <row r="22" spans="1:13" s="94" customFormat="1" ht="33" customHeight="1" thickBot="1" x14ac:dyDescent="0.3">
      <c r="A22" s="453" t="s">
        <v>266</v>
      </c>
      <c r="B22" s="454"/>
      <c r="C22" s="454"/>
      <c r="D22" s="454"/>
      <c r="E22" s="396">
        <f>E7+E10</f>
        <v>449235284.57999992</v>
      </c>
      <c r="F22" s="461" t="s">
        <v>305</v>
      </c>
      <c r="G22" s="446"/>
      <c r="H22" s="446"/>
      <c r="I22" s="446"/>
      <c r="J22" s="380"/>
      <c r="K22" s="380"/>
    </row>
    <row r="23" spans="1:13" s="94" customFormat="1" ht="31.15" customHeight="1" x14ac:dyDescent="0.25">
      <c r="A23" s="318" t="s">
        <v>132</v>
      </c>
      <c r="B23" s="456" t="s">
        <v>267</v>
      </c>
      <c r="C23" s="456"/>
      <c r="D23" s="457"/>
      <c r="E23" s="381">
        <f>F8+F12+'KK_sledování '!N49+PO_sledování!N49+PO_sledování!N50</f>
        <v>427088206.21999997</v>
      </c>
      <c r="F23" s="446" t="s">
        <v>268</v>
      </c>
      <c r="G23" s="446"/>
      <c r="H23" s="446"/>
      <c r="I23" s="446"/>
      <c r="J23" s="380"/>
      <c r="K23" s="380"/>
      <c r="M23" s="237"/>
    </row>
    <row r="24" spans="1:13" s="94" customFormat="1" ht="30" customHeight="1" x14ac:dyDescent="0.25">
      <c r="A24" s="319"/>
      <c r="B24" s="458" t="s">
        <v>269</v>
      </c>
      <c r="C24" s="458"/>
      <c r="D24" s="459"/>
      <c r="E24" s="320">
        <f>F11</f>
        <v>-39092619.25</v>
      </c>
      <c r="F24" s="446" t="s">
        <v>270</v>
      </c>
      <c r="G24" s="446"/>
      <c r="H24" s="446"/>
      <c r="I24" s="446"/>
      <c r="J24" s="380"/>
      <c r="K24" s="380"/>
    </row>
    <row r="25" spans="1:13" s="94" customFormat="1" ht="30" customHeight="1" x14ac:dyDescent="0.25">
      <c r="A25" s="319"/>
      <c r="B25" s="449" t="s">
        <v>271</v>
      </c>
      <c r="C25" s="449"/>
      <c r="D25" s="450"/>
      <c r="E25" s="321">
        <f>'KK_sledování '!N50+PO_sledování!N51</f>
        <v>41583239</v>
      </c>
      <c r="F25" s="446" t="s">
        <v>268</v>
      </c>
      <c r="G25" s="446"/>
      <c r="H25" s="446"/>
      <c r="I25" s="446"/>
      <c r="J25" s="380"/>
      <c r="K25" s="380"/>
    </row>
    <row r="26" spans="1:13" s="94" customFormat="1" ht="30" customHeight="1" x14ac:dyDescent="0.25">
      <c r="A26" s="319"/>
      <c r="B26" s="451" t="s">
        <v>272</v>
      </c>
      <c r="C26" s="451"/>
      <c r="D26" s="452"/>
      <c r="E26" s="322">
        <f>'KK_sledování '!O50+PO_sledování!O51</f>
        <v>19656458.609999999</v>
      </c>
      <c r="F26" s="446" t="s">
        <v>268</v>
      </c>
      <c r="G26" s="446"/>
      <c r="H26" s="446"/>
      <c r="I26" s="446"/>
      <c r="J26" s="380"/>
      <c r="K26" s="380"/>
    </row>
    <row r="27" spans="1:13" s="94" customFormat="1" ht="30" customHeight="1" x14ac:dyDescent="0.25">
      <c r="A27" s="453" t="s">
        <v>273</v>
      </c>
      <c r="B27" s="454"/>
      <c r="C27" s="454"/>
      <c r="D27" s="455"/>
      <c r="E27" s="317">
        <v>307867530</v>
      </c>
      <c r="F27" s="446" t="s">
        <v>274</v>
      </c>
      <c r="G27" s="446"/>
      <c r="H27" s="446"/>
      <c r="I27" s="446"/>
      <c r="J27" s="380"/>
      <c r="K27" s="380"/>
    </row>
    <row r="28" spans="1:13" s="94" customFormat="1" ht="36.6" customHeight="1" x14ac:dyDescent="0.25">
      <c r="A28" s="443" t="s">
        <v>275</v>
      </c>
      <c r="B28" s="444"/>
      <c r="C28" s="444"/>
      <c r="D28" s="445"/>
      <c r="E28" s="398">
        <f>E16</f>
        <v>757102814.57999992</v>
      </c>
      <c r="F28" s="446" t="s">
        <v>276</v>
      </c>
      <c r="G28" s="446"/>
      <c r="H28" s="446"/>
      <c r="I28" s="446"/>
      <c r="J28" s="380"/>
      <c r="K28" s="380"/>
    </row>
    <row r="29" spans="1:13" x14ac:dyDescent="0.25">
      <c r="A29" s="323"/>
      <c r="B29" s="323"/>
      <c r="C29" s="323"/>
      <c r="H29" s="324"/>
    </row>
    <row r="30" spans="1:13" ht="18.75" x14ac:dyDescent="0.3">
      <c r="A30" s="325" t="s">
        <v>277</v>
      </c>
      <c r="B30" s="326"/>
      <c r="C30" s="327"/>
      <c r="D30" s="328"/>
      <c r="E30" s="328"/>
      <c r="F30" s="328"/>
      <c r="G30" s="328"/>
      <c r="H30" s="329"/>
      <c r="I30" s="328"/>
    </row>
    <row r="31" spans="1:13" ht="95.45" customHeight="1" x14ac:dyDescent="0.25">
      <c r="A31" s="330" t="s">
        <v>3</v>
      </c>
      <c r="B31" s="462" t="s">
        <v>140</v>
      </c>
      <c r="C31" s="462"/>
      <c r="D31" s="462"/>
      <c r="E31" s="463" t="s">
        <v>278</v>
      </c>
      <c r="F31" s="463"/>
      <c r="G31" s="463"/>
      <c r="H31" s="463"/>
      <c r="I31" s="463"/>
    </row>
    <row r="32" spans="1:13" ht="66" customHeight="1" x14ac:dyDescent="0.25">
      <c r="A32" s="330" t="s">
        <v>4</v>
      </c>
      <c r="B32" s="462" t="s">
        <v>279</v>
      </c>
      <c r="C32" s="462"/>
      <c r="D32" s="462"/>
      <c r="E32" s="463" t="s">
        <v>280</v>
      </c>
      <c r="F32" s="463"/>
      <c r="G32" s="463"/>
      <c r="H32" s="463"/>
      <c r="I32" s="463"/>
    </row>
    <row r="33" spans="1:9" ht="22.9" customHeight="1" x14ac:dyDescent="0.25">
      <c r="A33" s="330" t="s">
        <v>5</v>
      </c>
      <c r="B33" s="462" t="s">
        <v>281</v>
      </c>
      <c r="C33" s="462"/>
      <c r="D33" s="462"/>
      <c r="E33" s="464" t="s">
        <v>282</v>
      </c>
      <c r="F33" s="465"/>
      <c r="G33" s="465"/>
      <c r="H33" s="465"/>
      <c r="I33" s="466"/>
    </row>
    <row r="34" spans="1:9" ht="97.15" customHeight="1" x14ac:dyDescent="0.25">
      <c r="A34" s="330" t="s">
        <v>6</v>
      </c>
      <c r="B34" s="462" t="s">
        <v>283</v>
      </c>
      <c r="C34" s="462"/>
      <c r="D34" s="462"/>
      <c r="E34" s="463" t="s">
        <v>284</v>
      </c>
      <c r="F34" s="463"/>
      <c r="G34" s="463"/>
      <c r="H34" s="463"/>
      <c r="I34" s="463"/>
    </row>
    <row r="35" spans="1:9" ht="48.6" customHeight="1" x14ac:dyDescent="0.25">
      <c r="A35" s="330" t="s">
        <v>7</v>
      </c>
      <c r="B35" s="462" t="s">
        <v>285</v>
      </c>
      <c r="C35" s="462"/>
      <c r="D35" s="462"/>
      <c r="E35" s="463" t="s">
        <v>286</v>
      </c>
      <c r="F35" s="463"/>
      <c r="G35" s="463"/>
      <c r="H35" s="463"/>
      <c r="I35" s="463"/>
    </row>
    <row r="36" spans="1:9" ht="69.75" customHeight="1" x14ac:dyDescent="0.25">
      <c r="A36" s="331" t="s">
        <v>8</v>
      </c>
      <c r="B36" s="462" t="s">
        <v>43</v>
      </c>
      <c r="C36" s="462"/>
      <c r="D36" s="462"/>
      <c r="E36" s="463" t="s">
        <v>287</v>
      </c>
      <c r="F36" s="463"/>
      <c r="G36" s="463"/>
      <c r="H36" s="463"/>
      <c r="I36" s="463"/>
    </row>
    <row r="37" spans="1:9" ht="42.75" customHeight="1" x14ac:dyDescent="0.25">
      <c r="A37" s="331" t="s">
        <v>9</v>
      </c>
      <c r="B37" s="462" t="s">
        <v>258</v>
      </c>
      <c r="C37" s="462"/>
      <c r="D37" s="462"/>
      <c r="E37" s="463" t="s">
        <v>288</v>
      </c>
      <c r="F37" s="463"/>
      <c r="G37" s="463"/>
      <c r="H37" s="463"/>
      <c r="I37" s="463"/>
    </row>
    <row r="38" spans="1:9" ht="15.75" x14ac:dyDescent="0.25">
      <c r="A38" s="332"/>
      <c r="B38" s="328"/>
      <c r="C38" s="328"/>
      <c r="D38" s="328"/>
      <c r="E38" s="328"/>
      <c r="F38" s="328"/>
      <c r="G38" s="328"/>
      <c r="H38" s="329"/>
    </row>
    <row r="39" spans="1:9" ht="15.75" x14ac:dyDescent="0.25">
      <c r="A39" s="332"/>
      <c r="B39" s="328"/>
      <c r="C39" s="328"/>
      <c r="D39" s="328"/>
      <c r="E39" s="328"/>
      <c r="F39" s="328"/>
      <c r="G39" s="328"/>
      <c r="H39" s="329"/>
    </row>
    <row r="40" spans="1:9" ht="15.75" x14ac:dyDescent="0.25">
      <c r="A40" s="328"/>
      <c r="B40" s="328"/>
      <c r="C40" s="328"/>
      <c r="D40" s="328"/>
      <c r="E40" s="328"/>
      <c r="F40" s="328"/>
      <c r="G40" s="328"/>
      <c r="H40" s="329"/>
    </row>
    <row r="41" spans="1:9" ht="15.75" x14ac:dyDescent="0.25">
      <c r="A41" s="328"/>
      <c r="B41" s="328"/>
      <c r="C41" s="328"/>
      <c r="D41" s="328"/>
      <c r="E41" s="328"/>
      <c r="F41" s="328"/>
      <c r="G41" s="328"/>
      <c r="H41" s="329"/>
    </row>
    <row r="42" spans="1:9" ht="15.75" x14ac:dyDescent="0.25">
      <c r="A42" s="328"/>
      <c r="B42" s="328"/>
      <c r="C42" s="328"/>
      <c r="D42" s="328"/>
      <c r="E42" s="328"/>
      <c r="F42" s="328"/>
      <c r="G42" s="328"/>
      <c r="H42" s="328"/>
    </row>
    <row r="43" spans="1:9" ht="15.75" x14ac:dyDescent="0.25">
      <c r="A43" s="328"/>
      <c r="B43" s="328"/>
      <c r="C43" s="328"/>
      <c r="D43" s="328"/>
      <c r="E43" s="328"/>
      <c r="F43" s="328"/>
      <c r="G43" s="328"/>
      <c r="H43" s="328"/>
    </row>
    <row r="44" spans="1:9" ht="18.75" x14ac:dyDescent="0.3">
      <c r="B44" s="333"/>
      <c r="C44" s="333"/>
    </row>
    <row r="45" spans="1:9" ht="18.75" x14ac:dyDescent="0.3">
      <c r="B45" s="333"/>
      <c r="C45" s="333"/>
    </row>
    <row r="46" spans="1:9" ht="18.75" x14ac:dyDescent="0.3">
      <c r="B46" s="333"/>
      <c r="C46" s="333"/>
    </row>
    <row r="47" spans="1:9" ht="18.75" x14ac:dyDescent="0.3">
      <c r="B47" s="333"/>
      <c r="C47" s="333"/>
    </row>
    <row r="48" spans="1:9" ht="18.75" x14ac:dyDescent="0.3">
      <c r="B48" s="333"/>
      <c r="C48" s="333"/>
    </row>
    <row r="49" spans="2:3" ht="18.75" x14ac:dyDescent="0.3">
      <c r="B49" s="333"/>
      <c r="C49" s="333"/>
    </row>
    <row r="50" spans="2:3" ht="18.75" x14ac:dyDescent="0.3">
      <c r="B50" s="333"/>
      <c r="C50" s="333"/>
    </row>
  </sheetData>
  <mergeCells count="58">
    <mergeCell ref="A8:A9"/>
    <mergeCell ref="A1:I1"/>
    <mergeCell ref="A4:B5"/>
    <mergeCell ref="C4:C5"/>
    <mergeCell ref="D4:D5"/>
    <mergeCell ref="E4:G4"/>
    <mergeCell ref="H4:H5"/>
    <mergeCell ref="I4:I5"/>
    <mergeCell ref="A6:B6"/>
    <mergeCell ref="A7:B7"/>
    <mergeCell ref="C8:C9"/>
    <mergeCell ref="I8:I9"/>
    <mergeCell ref="A15:B15"/>
    <mergeCell ref="A11:B11"/>
    <mergeCell ref="C10:C11"/>
    <mergeCell ref="D10:D11"/>
    <mergeCell ref="E10:E11"/>
    <mergeCell ref="A12:A14"/>
    <mergeCell ref="E13:E14"/>
    <mergeCell ref="A10:B10"/>
    <mergeCell ref="D13:D14"/>
    <mergeCell ref="C12:C14"/>
    <mergeCell ref="H10:H11"/>
    <mergeCell ref="H13:H14"/>
    <mergeCell ref="G10:G11"/>
    <mergeCell ref="I10:I11"/>
    <mergeCell ref="G13:G14"/>
    <mergeCell ref="I12:I14"/>
    <mergeCell ref="B37:D37"/>
    <mergeCell ref="E37:I37"/>
    <mergeCell ref="B33:D33"/>
    <mergeCell ref="E33:I33"/>
    <mergeCell ref="B34:D34"/>
    <mergeCell ref="E34:I34"/>
    <mergeCell ref="B35:D35"/>
    <mergeCell ref="E35:I35"/>
    <mergeCell ref="B31:D31"/>
    <mergeCell ref="E31:I31"/>
    <mergeCell ref="B32:D32"/>
    <mergeCell ref="B36:D36"/>
    <mergeCell ref="E36:I36"/>
    <mergeCell ref="E32:I32"/>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s>
  <pageMargins left="0.70866141732283472" right="0.31496062992125984" top="0.74803149606299213" bottom="0.74803149606299213" header="0.31496062992125984" footer="0.31496062992125984"/>
  <pageSetup paperSize="9" scale="56" orientation="portrait" horizontalDpi="4294967293" verticalDpi="4294967293" r:id="rId1"/>
  <headerFooter>
    <oddFooter xml:space="preserve">&amp;R&amp;12Zpracoval odbor finanční, stav k 1. 3.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opLeftCell="A34" zoomScale="59" zoomScaleNormal="59" zoomScaleSheetLayoutView="42" zoomScalePageLayoutView="70" workbookViewId="0">
      <selection activeCell="U37" sqref="U37"/>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52" t="s">
        <v>296</v>
      </c>
      <c r="C1" s="95"/>
      <c r="D1" s="95"/>
      <c r="E1" s="95"/>
      <c r="F1" s="95"/>
      <c r="G1" s="95"/>
      <c r="H1" s="95"/>
      <c r="I1" s="95"/>
      <c r="J1" s="95"/>
      <c r="K1" s="95"/>
      <c r="L1" s="95"/>
      <c r="M1" s="95"/>
      <c r="N1" s="95"/>
      <c r="O1" s="95"/>
      <c r="P1" s="95"/>
      <c r="Q1" s="95"/>
      <c r="R1" s="10"/>
    </row>
    <row r="2" spans="1:18" ht="10.15" customHeight="1" x14ac:dyDescent="0.35">
      <c r="A2" s="352"/>
      <c r="C2" s="95"/>
      <c r="D2" s="95"/>
      <c r="E2" s="95"/>
      <c r="F2" s="95"/>
      <c r="G2" s="95"/>
      <c r="H2" s="95"/>
      <c r="I2" s="95"/>
      <c r="J2" s="95"/>
      <c r="K2" s="95"/>
      <c r="L2" s="95"/>
      <c r="M2" s="95"/>
      <c r="N2" s="95"/>
      <c r="O2" s="95"/>
      <c r="P2" s="95"/>
      <c r="Q2" s="95"/>
      <c r="R2" s="10"/>
    </row>
    <row r="3" spans="1:18" ht="38.25" customHeight="1" x14ac:dyDescent="0.25">
      <c r="A3" s="553" t="s">
        <v>34</v>
      </c>
      <c r="B3" s="546" t="s">
        <v>35</v>
      </c>
      <c r="C3" s="546" t="s">
        <v>29</v>
      </c>
      <c r="D3" s="547" t="s">
        <v>36</v>
      </c>
      <c r="E3" s="546" t="s">
        <v>37</v>
      </c>
      <c r="F3" s="555" t="s">
        <v>178</v>
      </c>
      <c r="G3" s="546" t="s">
        <v>10</v>
      </c>
      <c r="H3" s="547" t="s">
        <v>39</v>
      </c>
      <c r="I3" s="546" t="s">
        <v>40</v>
      </c>
      <c r="J3" s="546" t="s">
        <v>11</v>
      </c>
      <c r="K3" s="549" t="s">
        <v>17</v>
      </c>
      <c r="L3" s="551" t="s">
        <v>41</v>
      </c>
      <c r="M3" s="568" t="s">
        <v>42</v>
      </c>
      <c r="N3" s="569"/>
      <c r="O3" s="570"/>
      <c r="P3" s="552" t="s">
        <v>43</v>
      </c>
      <c r="Q3" s="572" t="s">
        <v>179</v>
      </c>
      <c r="R3" s="538" t="s">
        <v>44</v>
      </c>
    </row>
    <row r="4" spans="1:18" ht="90" x14ac:dyDescent="0.25">
      <c r="A4" s="554"/>
      <c r="B4" s="547"/>
      <c r="C4" s="547"/>
      <c r="D4" s="548"/>
      <c r="E4" s="547"/>
      <c r="F4" s="556"/>
      <c r="G4" s="547"/>
      <c r="H4" s="548"/>
      <c r="I4" s="547"/>
      <c r="J4" s="547"/>
      <c r="K4" s="550"/>
      <c r="L4" s="552"/>
      <c r="M4" s="123" t="s">
        <v>45</v>
      </c>
      <c r="N4" s="124" t="s">
        <v>180</v>
      </c>
      <c r="O4" s="125" t="s">
        <v>181</v>
      </c>
      <c r="P4" s="571"/>
      <c r="Q4" s="573"/>
      <c r="R4" s="539"/>
    </row>
    <row r="5" spans="1:18" ht="26.25" customHeight="1" thickBot="1" x14ac:dyDescent="0.3">
      <c r="A5" s="126" t="s">
        <v>47</v>
      </c>
      <c r="B5" s="126" t="s">
        <v>48</v>
      </c>
      <c r="C5" s="126" t="s">
        <v>49</v>
      </c>
      <c r="D5" s="126" t="s">
        <v>50</v>
      </c>
      <c r="E5" s="126" t="s">
        <v>51</v>
      </c>
      <c r="F5" s="127" t="s">
        <v>52</v>
      </c>
      <c r="G5" s="126" t="s">
        <v>53</v>
      </c>
      <c r="H5" s="126" t="s">
        <v>54</v>
      </c>
      <c r="I5" s="126" t="s">
        <v>55</v>
      </c>
      <c r="J5" s="126" t="s">
        <v>56</v>
      </c>
      <c r="K5" s="128" t="s">
        <v>57</v>
      </c>
      <c r="L5" s="129" t="s">
        <v>58</v>
      </c>
      <c r="M5" s="129" t="s">
        <v>59</v>
      </c>
      <c r="N5" s="130" t="s">
        <v>60</v>
      </c>
      <c r="O5" s="128" t="s">
        <v>61</v>
      </c>
      <c r="P5" s="129" t="s">
        <v>62</v>
      </c>
      <c r="Q5" s="129" t="s">
        <v>183</v>
      </c>
      <c r="R5" s="131" t="s">
        <v>184</v>
      </c>
    </row>
    <row r="6" spans="1:18" ht="112.5" customHeight="1" x14ac:dyDescent="0.25">
      <c r="A6" s="540">
        <v>2</v>
      </c>
      <c r="B6" s="526" t="s">
        <v>142</v>
      </c>
      <c r="C6" s="526" t="s">
        <v>143</v>
      </c>
      <c r="D6" s="526" t="s">
        <v>63</v>
      </c>
      <c r="E6" s="544" t="s">
        <v>159</v>
      </c>
      <c r="F6" s="526" t="s">
        <v>164</v>
      </c>
      <c r="G6" s="559">
        <v>98003445.049999997</v>
      </c>
      <c r="H6" s="562" t="s">
        <v>185</v>
      </c>
      <c r="I6" s="526" t="s">
        <v>65</v>
      </c>
      <c r="J6" s="132" t="s">
        <v>66</v>
      </c>
      <c r="K6" s="524" t="s">
        <v>186</v>
      </c>
      <c r="L6" s="133">
        <v>5731781</v>
      </c>
      <c r="M6" s="133">
        <f t="shared" ref="M6:M27" si="0">N6+O6</f>
        <v>1464072</v>
      </c>
      <c r="N6" s="134">
        <v>1464072</v>
      </c>
      <c r="O6" s="135">
        <v>0</v>
      </c>
      <c r="P6" s="136">
        <f t="shared" ref="P6:P27" si="1">M6/L6</f>
        <v>0.25543055465657183</v>
      </c>
      <c r="Q6" s="534">
        <f>(M6+M7+M8+M9+M10)/G6</f>
        <v>1.5624328300079489E-2</v>
      </c>
      <c r="R6" s="105" t="s">
        <v>355</v>
      </c>
    </row>
    <row r="7" spans="1:18" ht="39.6" customHeight="1" x14ac:dyDescent="0.25">
      <c r="A7" s="541"/>
      <c r="B7" s="542"/>
      <c r="C7" s="542"/>
      <c r="D7" s="543"/>
      <c r="E7" s="545"/>
      <c r="F7" s="557"/>
      <c r="G7" s="560"/>
      <c r="H7" s="563"/>
      <c r="I7" s="542"/>
      <c r="J7" s="132" t="s">
        <v>144</v>
      </c>
      <c r="K7" s="565"/>
      <c r="L7" s="133">
        <v>1464072</v>
      </c>
      <c r="M7" s="133">
        <f t="shared" si="0"/>
        <v>0</v>
      </c>
      <c r="N7" s="134">
        <v>0</v>
      </c>
      <c r="O7" s="135">
        <v>0</v>
      </c>
      <c r="P7" s="136">
        <f t="shared" si="1"/>
        <v>0</v>
      </c>
      <c r="Q7" s="566"/>
      <c r="R7" s="105" t="s">
        <v>358</v>
      </c>
    </row>
    <row r="8" spans="1:18" ht="98.25" customHeight="1" x14ac:dyDescent="0.25">
      <c r="A8" s="541"/>
      <c r="B8" s="542"/>
      <c r="C8" s="542"/>
      <c r="D8" s="543"/>
      <c r="E8" s="545"/>
      <c r="F8" s="557"/>
      <c r="G8" s="560"/>
      <c r="H8" s="563"/>
      <c r="I8" s="542"/>
      <c r="J8" s="132" t="s">
        <v>187</v>
      </c>
      <c r="K8" s="525"/>
      <c r="L8" s="133">
        <v>26492</v>
      </c>
      <c r="M8" s="133">
        <f t="shared" si="0"/>
        <v>26492</v>
      </c>
      <c r="N8" s="134">
        <v>26492</v>
      </c>
      <c r="O8" s="135">
        <v>0</v>
      </c>
      <c r="P8" s="136">
        <f t="shared" si="1"/>
        <v>1</v>
      </c>
      <c r="Q8" s="566"/>
      <c r="R8" s="105" t="s">
        <v>356</v>
      </c>
    </row>
    <row r="9" spans="1:18" ht="201" customHeight="1" x14ac:dyDescent="0.25">
      <c r="A9" s="541"/>
      <c r="B9" s="542"/>
      <c r="C9" s="542"/>
      <c r="D9" s="543"/>
      <c r="E9" s="545"/>
      <c r="F9" s="557"/>
      <c r="G9" s="560"/>
      <c r="H9" s="563"/>
      <c r="I9" s="542"/>
      <c r="J9" s="132" t="s">
        <v>66</v>
      </c>
      <c r="K9" s="524" t="s">
        <v>188</v>
      </c>
      <c r="L9" s="133">
        <v>81346508</v>
      </c>
      <c r="M9" s="133">
        <f t="shared" si="0"/>
        <v>40674</v>
      </c>
      <c r="N9" s="134">
        <v>40674</v>
      </c>
      <c r="O9" s="135">
        <v>0</v>
      </c>
      <c r="P9" s="136">
        <f t="shared" si="1"/>
        <v>5.0000917064565325E-4</v>
      </c>
      <c r="Q9" s="566"/>
      <c r="R9" s="3" t="s">
        <v>357</v>
      </c>
    </row>
    <row r="10" spans="1:18" ht="97.5" customHeight="1" x14ac:dyDescent="0.25">
      <c r="A10" s="515"/>
      <c r="B10" s="519"/>
      <c r="C10" s="519"/>
      <c r="D10" s="519"/>
      <c r="E10" s="519"/>
      <c r="F10" s="558"/>
      <c r="G10" s="561"/>
      <c r="H10" s="564"/>
      <c r="I10" s="519"/>
      <c r="J10" s="132" t="s">
        <v>145</v>
      </c>
      <c r="K10" s="567"/>
      <c r="L10" s="133">
        <v>40674</v>
      </c>
      <c r="M10" s="133">
        <f t="shared" si="0"/>
        <v>0</v>
      </c>
      <c r="N10" s="134">
        <v>0</v>
      </c>
      <c r="O10" s="135">
        <v>0</v>
      </c>
      <c r="P10" s="136">
        <f t="shared" si="1"/>
        <v>0</v>
      </c>
      <c r="Q10" s="535"/>
      <c r="R10" s="3" t="s">
        <v>189</v>
      </c>
    </row>
    <row r="11" spans="1:18" ht="68.45" customHeight="1" x14ac:dyDescent="0.25">
      <c r="A11" s="514">
        <v>6</v>
      </c>
      <c r="B11" s="516" t="s">
        <v>142</v>
      </c>
      <c r="C11" s="516" t="s">
        <v>148</v>
      </c>
      <c r="D11" s="518" t="s">
        <v>63</v>
      </c>
      <c r="E11" s="516" t="s">
        <v>160</v>
      </c>
      <c r="F11" s="516" t="s">
        <v>165</v>
      </c>
      <c r="G11" s="520">
        <v>67542348.040000007</v>
      </c>
      <c r="H11" s="518" t="s">
        <v>190</v>
      </c>
      <c r="I11" s="518" t="s">
        <v>191</v>
      </c>
      <c r="J11" s="526" t="s">
        <v>66</v>
      </c>
      <c r="K11" s="524" t="s">
        <v>192</v>
      </c>
      <c r="L11" s="528">
        <v>5787124.75</v>
      </c>
      <c r="M11" s="528">
        <f>N11+O11</f>
        <v>2879688</v>
      </c>
      <c r="N11" s="530">
        <v>2879688</v>
      </c>
      <c r="O11" s="532">
        <v>0</v>
      </c>
      <c r="P11" s="534">
        <f>M11/L11</f>
        <v>0.49760254433775597</v>
      </c>
      <c r="Q11" s="536">
        <f>M11/G11</f>
        <v>4.263529598193104E-2</v>
      </c>
      <c r="R11" s="522" t="s">
        <v>370</v>
      </c>
    </row>
    <row r="12" spans="1:18" s="141" customFormat="1" ht="409.5" customHeight="1" x14ac:dyDescent="0.25">
      <c r="A12" s="515"/>
      <c r="B12" s="517"/>
      <c r="C12" s="517"/>
      <c r="D12" s="519"/>
      <c r="E12" s="517"/>
      <c r="F12" s="517"/>
      <c r="G12" s="521"/>
      <c r="H12" s="519"/>
      <c r="I12" s="519"/>
      <c r="J12" s="527"/>
      <c r="K12" s="525"/>
      <c r="L12" s="529"/>
      <c r="M12" s="529"/>
      <c r="N12" s="531"/>
      <c r="O12" s="533"/>
      <c r="P12" s="535"/>
      <c r="Q12" s="537"/>
      <c r="R12" s="523"/>
    </row>
    <row r="13" spans="1:18" s="141" customFormat="1" ht="408.75" customHeight="1" x14ac:dyDescent="0.25">
      <c r="A13" s="137">
        <v>7</v>
      </c>
      <c r="B13" s="114" t="s">
        <v>142</v>
      </c>
      <c r="C13" s="114" t="s">
        <v>149</v>
      </c>
      <c r="D13" s="111" t="s">
        <v>63</v>
      </c>
      <c r="E13" s="114" t="s">
        <v>161</v>
      </c>
      <c r="F13" s="114" t="s">
        <v>165</v>
      </c>
      <c r="G13" s="113">
        <v>109809294.19</v>
      </c>
      <c r="H13" s="137" t="s">
        <v>190</v>
      </c>
      <c r="I13" s="119" t="s">
        <v>191</v>
      </c>
      <c r="J13" s="132" t="s">
        <v>66</v>
      </c>
      <c r="K13" s="138" t="s">
        <v>192</v>
      </c>
      <c r="L13" s="133">
        <v>4715937.32</v>
      </c>
      <c r="M13" s="133">
        <f t="shared" ref="M13:M14" si="2">N13+O13</f>
        <v>4711313</v>
      </c>
      <c r="N13" s="400">
        <v>4711313</v>
      </c>
      <c r="O13" s="135">
        <v>0</v>
      </c>
      <c r="P13" s="136">
        <f t="shared" si="1"/>
        <v>0.9990194271708428</v>
      </c>
      <c r="Q13" s="139">
        <f>M13/G13</f>
        <v>4.2904501251489195E-2</v>
      </c>
      <c r="R13" s="140" t="s">
        <v>369</v>
      </c>
    </row>
    <row r="14" spans="1:18" ht="251.25" customHeight="1" x14ac:dyDescent="0.25">
      <c r="A14" s="514">
        <v>8</v>
      </c>
      <c r="B14" s="518" t="s">
        <v>142</v>
      </c>
      <c r="C14" s="518" t="s">
        <v>150</v>
      </c>
      <c r="D14" s="518" t="s">
        <v>193</v>
      </c>
      <c r="E14" s="518" t="s">
        <v>175</v>
      </c>
      <c r="F14" s="518" t="s">
        <v>194</v>
      </c>
      <c r="G14" s="574">
        <v>5213341.5599999996</v>
      </c>
      <c r="H14" s="514" t="s">
        <v>195</v>
      </c>
      <c r="I14" s="514" t="s">
        <v>218</v>
      </c>
      <c r="J14" s="132" t="s">
        <v>146</v>
      </c>
      <c r="K14" s="576" t="s">
        <v>196</v>
      </c>
      <c r="L14" s="142">
        <v>3263660</v>
      </c>
      <c r="M14" s="142">
        <f t="shared" si="2"/>
        <v>815915</v>
      </c>
      <c r="N14" s="46">
        <v>815915</v>
      </c>
      <c r="O14" s="143">
        <v>0</v>
      </c>
      <c r="P14" s="144">
        <f t="shared" si="1"/>
        <v>0.25</v>
      </c>
      <c r="Q14" s="536">
        <f>(M14+M15)/G14</f>
        <v>0.19003857479846381</v>
      </c>
      <c r="R14" s="579" t="s">
        <v>372</v>
      </c>
    </row>
    <row r="15" spans="1:18" ht="229.5" customHeight="1" x14ac:dyDescent="0.25">
      <c r="A15" s="515"/>
      <c r="B15" s="519"/>
      <c r="C15" s="519"/>
      <c r="D15" s="519"/>
      <c r="E15" s="519"/>
      <c r="F15" s="519"/>
      <c r="G15" s="575"/>
      <c r="H15" s="515"/>
      <c r="I15" s="515"/>
      <c r="J15" s="118" t="s">
        <v>147</v>
      </c>
      <c r="K15" s="577"/>
      <c r="L15" s="145">
        <v>979098</v>
      </c>
      <c r="M15" s="146">
        <f t="shared" si="0"/>
        <v>174821</v>
      </c>
      <c r="N15" s="147">
        <v>174821</v>
      </c>
      <c r="O15" s="148">
        <v>0</v>
      </c>
      <c r="P15" s="149">
        <f>M15/L15</f>
        <v>0.17855311725690381</v>
      </c>
      <c r="Q15" s="537"/>
      <c r="R15" s="580"/>
    </row>
    <row r="16" spans="1:18" ht="408.75" customHeight="1" x14ac:dyDescent="0.25">
      <c r="A16" s="540">
        <v>9</v>
      </c>
      <c r="B16" s="526" t="s">
        <v>142</v>
      </c>
      <c r="C16" s="526" t="s">
        <v>151</v>
      </c>
      <c r="D16" s="526" t="s">
        <v>193</v>
      </c>
      <c r="E16" s="578" t="s">
        <v>320</v>
      </c>
      <c r="F16" s="526" t="s">
        <v>163</v>
      </c>
      <c r="G16" s="581">
        <v>7683717.46</v>
      </c>
      <c r="H16" s="540" t="s">
        <v>195</v>
      </c>
      <c r="I16" s="540" t="s">
        <v>197</v>
      </c>
      <c r="J16" s="150" t="s">
        <v>146</v>
      </c>
      <c r="K16" s="151" t="s">
        <v>198</v>
      </c>
      <c r="L16" s="152">
        <v>4033239.72</v>
      </c>
      <c r="M16" s="421">
        <f t="shared" si="0"/>
        <v>201662</v>
      </c>
      <c r="N16" s="153">
        <v>201662</v>
      </c>
      <c r="O16" s="154">
        <v>0</v>
      </c>
      <c r="P16" s="155">
        <f t="shared" si="1"/>
        <v>5.0000003471154943E-2</v>
      </c>
      <c r="Q16" s="584">
        <f>(M16+M17)/G16</f>
        <v>3.528135975994099E-2</v>
      </c>
      <c r="R16" s="104" t="s">
        <v>373</v>
      </c>
    </row>
    <row r="17" spans="1:20" ht="135" x14ac:dyDescent="0.25">
      <c r="A17" s="583"/>
      <c r="B17" s="527"/>
      <c r="C17" s="527"/>
      <c r="D17" s="527"/>
      <c r="E17" s="527"/>
      <c r="F17" s="527"/>
      <c r="G17" s="582"/>
      <c r="H17" s="583"/>
      <c r="I17" s="583"/>
      <c r="J17" s="132" t="s">
        <v>199</v>
      </c>
      <c r="K17" s="156" t="s">
        <v>200</v>
      </c>
      <c r="L17" s="133">
        <v>201662</v>
      </c>
      <c r="M17" s="421">
        <f t="shared" si="0"/>
        <v>69430</v>
      </c>
      <c r="N17" s="134">
        <v>69430</v>
      </c>
      <c r="O17" s="135">
        <v>0</v>
      </c>
      <c r="P17" s="136">
        <v>0</v>
      </c>
      <c r="Q17" s="585"/>
      <c r="R17" s="104" t="s">
        <v>374</v>
      </c>
    </row>
    <row r="18" spans="1:20" ht="375.75" customHeight="1" x14ac:dyDescent="0.25">
      <c r="A18" s="540">
        <v>10</v>
      </c>
      <c r="B18" s="540" t="s">
        <v>142</v>
      </c>
      <c r="C18" s="526" t="s">
        <v>152</v>
      </c>
      <c r="D18" s="526" t="s">
        <v>201</v>
      </c>
      <c r="E18" s="526" t="s">
        <v>176</v>
      </c>
      <c r="F18" s="526" t="s">
        <v>162</v>
      </c>
      <c r="G18" s="559">
        <v>13179425.42</v>
      </c>
      <c r="H18" s="562" t="s">
        <v>190</v>
      </c>
      <c r="I18" s="540" t="s">
        <v>202</v>
      </c>
      <c r="J18" s="157" t="s">
        <v>146</v>
      </c>
      <c r="K18" s="588" t="s">
        <v>153</v>
      </c>
      <c r="L18" s="152">
        <v>101336.35</v>
      </c>
      <c r="M18" s="152">
        <f t="shared" si="0"/>
        <v>0</v>
      </c>
      <c r="N18" s="167">
        <v>0</v>
      </c>
      <c r="O18" s="154">
        <v>0</v>
      </c>
      <c r="P18" s="155">
        <f t="shared" si="1"/>
        <v>0</v>
      </c>
      <c r="Q18" s="584">
        <f>(M18+M19)/G18</f>
        <v>0</v>
      </c>
      <c r="R18" s="104" t="s">
        <v>337</v>
      </c>
    </row>
    <row r="19" spans="1:20" ht="167.45" customHeight="1" x14ac:dyDescent="0.25">
      <c r="A19" s="583"/>
      <c r="B19" s="583"/>
      <c r="C19" s="527"/>
      <c r="D19" s="527"/>
      <c r="E19" s="527"/>
      <c r="F19" s="527"/>
      <c r="G19" s="586"/>
      <c r="H19" s="587"/>
      <c r="I19" s="583"/>
      <c r="J19" s="416" t="s">
        <v>147</v>
      </c>
      <c r="K19" s="589"/>
      <c r="L19" s="152">
        <v>20269</v>
      </c>
      <c r="M19" s="158">
        <v>0</v>
      </c>
      <c r="N19" s="167">
        <v>0</v>
      </c>
      <c r="O19" s="154">
        <v>0</v>
      </c>
      <c r="P19" s="155">
        <f t="shared" si="1"/>
        <v>0</v>
      </c>
      <c r="Q19" s="590"/>
      <c r="R19" s="104" t="s">
        <v>350</v>
      </c>
    </row>
    <row r="20" spans="1:20" ht="61.15" customHeight="1" x14ac:dyDescent="0.25">
      <c r="A20" s="540">
        <v>11</v>
      </c>
      <c r="B20" s="526" t="s">
        <v>142</v>
      </c>
      <c r="C20" s="591" t="s">
        <v>203</v>
      </c>
      <c r="D20" s="526" t="s">
        <v>201</v>
      </c>
      <c r="E20" s="526" t="s">
        <v>177</v>
      </c>
      <c r="F20" s="526" t="s">
        <v>162</v>
      </c>
      <c r="G20" s="581">
        <v>11568526.630000001</v>
      </c>
      <c r="H20" s="540" t="s">
        <v>190</v>
      </c>
      <c r="I20" s="540" t="s">
        <v>202</v>
      </c>
      <c r="J20" s="613" t="s">
        <v>146</v>
      </c>
      <c r="K20" s="588" t="s">
        <v>204</v>
      </c>
      <c r="L20" s="606">
        <v>2675450.1</v>
      </c>
      <c r="M20" s="606">
        <f t="shared" si="0"/>
        <v>2229542</v>
      </c>
      <c r="N20" s="608">
        <v>2229542</v>
      </c>
      <c r="O20" s="610">
        <v>0</v>
      </c>
      <c r="P20" s="584">
        <f t="shared" si="1"/>
        <v>0.83333342677555444</v>
      </c>
      <c r="Q20" s="584">
        <f>(M20+M22)/G20</f>
        <v>0.24526934939510095</v>
      </c>
      <c r="R20" s="592" t="s">
        <v>380</v>
      </c>
    </row>
    <row r="21" spans="1:20" ht="409.5" customHeight="1" x14ac:dyDescent="0.25">
      <c r="A21" s="541"/>
      <c r="B21" s="542"/>
      <c r="C21" s="542"/>
      <c r="D21" s="542"/>
      <c r="E21" s="542"/>
      <c r="F21" s="542"/>
      <c r="G21" s="612"/>
      <c r="H21" s="541"/>
      <c r="I21" s="541"/>
      <c r="J21" s="614"/>
      <c r="K21" s="615"/>
      <c r="L21" s="607"/>
      <c r="M21" s="607"/>
      <c r="N21" s="609"/>
      <c r="O21" s="611"/>
      <c r="P21" s="585"/>
      <c r="Q21" s="590"/>
      <c r="R21" s="593"/>
    </row>
    <row r="22" spans="1:20" ht="184.5" customHeight="1" x14ac:dyDescent="0.25">
      <c r="A22" s="583"/>
      <c r="B22" s="527"/>
      <c r="C22" s="527"/>
      <c r="D22" s="527"/>
      <c r="E22" s="527"/>
      <c r="F22" s="527"/>
      <c r="G22" s="582"/>
      <c r="H22" s="583"/>
      <c r="I22" s="583"/>
      <c r="J22" s="416" t="s">
        <v>147</v>
      </c>
      <c r="K22" s="589"/>
      <c r="L22" s="152">
        <v>2318724</v>
      </c>
      <c r="M22" s="152">
        <f t="shared" si="0"/>
        <v>607863</v>
      </c>
      <c r="N22" s="134">
        <v>607863</v>
      </c>
      <c r="O22" s="154">
        <v>0</v>
      </c>
      <c r="P22" s="155">
        <f t="shared" si="1"/>
        <v>0.26215409854730448</v>
      </c>
      <c r="Q22" s="585"/>
      <c r="R22" s="105" t="s">
        <v>381</v>
      </c>
    </row>
    <row r="23" spans="1:20" ht="409.5" customHeight="1" x14ac:dyDescent="0.25">
      <c r="A23" s="540">
        <v>12</v>
      </c>
      <c r="B23" s="526" t="s">
        <v>142</v>
      </c>
      <c r="C23" s="526" t="s">
        <v>205</v>
      </c>
      <c r="D23" s="526" t="s">
        <v>206</v>
      </c>
      <c r="E23" s="594" t="s">
        <v>174</v>
      </c>
      <c r="F23" s="526" t="s">
        <v>166</v>
      </c>
      <c r="G23" s="597">
        <v>87687163</v>
      </c>
      <c r="H23" s="600" t="s">
        <v>190</v>
      </c>
      <c r="I23" s="603" t="s">
        <v>207</v>
      </c>
      <c r="J23" s="114" t="s">
        <v>208</v>
      </c>
      <c r="K23" s="616" t="s">
        <v>209</v>
      </c>
      <c r="L23" s="618">
        <v>62041955.82</v>
      </c>
      <c r="M23" s="152">
        <f t="shared" si="0"/>
        <v>0</v>
      </c>
      <c r="N23" s="167">
        <v>0</v>
      </c>
      <c r="O23" s="154">
        <v>0</v>
      </c>
      <c r="P23" s="584">
        <f>(M23+M24)/L23</f>
        <v>3.4673632891929678E-5</v>
      </c>
      <c r="Q23" s="590">
        <f>(N23+N24+M25)/G23</f>
        <v>0.12931047546834193</v>
      </c>
      <c r="R23" s="104" t="s">
        <v>367</v>
      </c>
      <c r="T23" s="23"/>
    </row>
    <row r="24" spans="1:20" ht="255" x14ac:dyDescent="0.25">
      <c r="A24" s="541"/>
      <c r="B24" s="542"/>
      <c r="C24" s="542"/>
      <c r="D24" s="542"/>
      <c r="E24" s="595"/>
      <c r="F24" s="542"/>
      <c r="G24" s="598"/>
      <c r="H24" s="601"/>
      <c r="I24" s="604"/>
      <c r="J24" s="116" t="s">
        <v>331</v>
      </c>
      <c r="K24" s="617"/>
      <c r="L24" s="619"/>
      <c r="M24" s="152">
        <f t="shared" si="0"/>
        <v>2151.2199999999998</v>
      </c>
      <c r="N24" s="153">
        <v>2151.2199999999998</v>
      </c>
      <c r="O24" s="154">
        <v>0</v>
      </c>
      <c r="P24" s="585"/>
      <c r="Q24" s="590"/>
      <c r="R24" s="160" t="s">
        <v>368</v>
      </c>
    </row>
    <row r="25" spans="1:20" ht="86.45" customHeight="1" x14ac:dyDescent="0.25">
      <c r="A25" s="583"/>
      <c r="B25" s="527"/>
      <c r="C25" s="527"/>
      <c r="D25" s="527"/>
      <c r="E25" s="596"/>
      <c r="F25" s="527"/>
      <c r="G25" s="599"/>
      <c r="H25" s="602"/>
      <c r="I25" s="605"/>
      <c r="J25" s="419" t="s">
        <v>332</v>
      </c>
      <c r="K25" s="156" t="s">
        <v>210</v>
      </c>
      <c r="L25" s="152">
        <v>11336717.52</v>
      </c>
      <c r="M25" s="152">
        <f t="shared" si="0"/>
        <v>11336717.52</v>
      </c>
      <c r="N25" s="161">
        <v>0</v>
      </c>
      <c r="O25" s="135">
        <v>11336717.52</v>
      </c>
      <c r="P25" s="155">
        <f t="shared" si="1"/>
        <v>1</v>
      </c>
      <c r="Q25" s="590"/>
      <c r="R25" s="105" t="s">
        <v>339</v>
      </c>
    </row>
    <row r="26" spans="1:20" ht="159.75" customHeight="1" x14ac:dyDescent="0.25">
      <c r="A26" s="356">
        <v>16</v>
      </c>
      <c r="B26" s="162" t="s">
        <v>142</v>
      </c>
      <c r="C26" s="162" t="s">
        <v>154</v>
      </c>
      <c r="D26" s="162" t="s">
        <v>211</v>
      </c>
      <c r="E26" s="163" t="s">
        <v>212</v>
      </c>
      <c r="F26" s="162" t="s">
        <v>213</v>
      </c>
      <c r="G26" s="122">
        <v>87252251.980000004</v>
      </c>
      <c r="H26" s="122" t="s">
        <v>190</v>
      </c>
      <c r="I26" s="2" t="s">
        <v>214</v>
      </c>
      <c r="J26" s="420" t="s">
        <v>333</v>
      </c>
      <c r="K26" s="156" t="s">
        <v>215</v>
      </c>
      <c r="L26" s="133">
        <v>269934.52</v>
      </c>
      <c r="M26" s="133">
        <f t="shared" si="0"/>
        <v>269934.52</v>
      </c>
      <c r="N26" s="164">
        <v>269934.52</v>
      </c>
      <c r="O26" s="135">
        <v>0</v>
      </c>
      <c r="P26" s="136">
        <f t="shared" si="1"/>
        <v>1</v>
      </c>
      <c r="Q26" s="165">
        <f>M26/G26</f>
        <v>3.0937255357245622E-3</v>
      </c>
      <c r="R26" s="105" t="s">
        <v>382</v>
      </c>
    </row>
    <row r="27" spans="1:20" ht="409.5" customHeight="1" x14ac:dyDescent="0.25">
      <c r="A27" s="239">
        <v>19</v>
      </c>
      <c r="B27" s="150" t="s">
        <v>142</v>
      </c>
      <c r="C27" s="150" t="s">
        <v>155</v>
      </c>
      <c r="D27" s="150" t="s">
        <v>216</v>
      </c>
      <c r="E27" s="150" t="s">
        <v>167</v>
      </c>
      <c r="F27" s="150" t="s">
        <v>168</v>
      </c>
      <c r="G27" s="428">
        <v>144128467</v>
      </c>
      <c r="H27" s="150" t="s">
        <v>217</v>
      </c>
      <c r="I27" s="150" t="s">
        <v>218</v>
      </c>
      <c r="J27" s="150" t="s">
        <v>146</v>
      </c>
      <c r="K27" s="429" t="s">
        <v>219</v>
      </c>
      <c r="L27" s="430">
        <v>9222024</v>
      </c>
      <c r="M27" s="430">
        <f t="shared" si="0"/>
        <v>9222024</v>
      </c>
      <c r="N27" s="431">
        <v>9222024</v>
      </c>
      <c r="O27" s="432">
        <v>0</v>
      </c>
      <c r="P27" s="433">
        <f t="shared" si="1"/>
        <v>1</v>
      </c>
      <c r="Q27" s="433">
        <f>M27/G27</f>
        <v>6.3984750493460807E-2</v>
      </c>
      <c r="R27" s="434" t="s">
        <v>360</v>
      </c>
    </row>
    <row r="28" spans="1:20" ht="364.9" customHeight="1" x14ac:dyDescent="0.25">
      <c r="A28" s="620">
        <v>26</v>
      </c>
      <c r="B28" s="655" t="s">
        <v>142</v>
      </c>
      <c r="C28" s="655" t="s">
        <v>169</v>
      </c>
      <c r="D28" s="655" t="s">
        <v>103</v>
      </c>
      <c r="E28" s="655" t="s">
        <v>170</v>
      </c>
      <c r="F28" s="655" t="s">
        <v>220</v>
      </c>
      <c r="G28" s="659">
        <v>32851203.190000001</v>
      </c>
      <c r="H28" s="655" t="s">
        <v>221</v>
      </c>
      <c r="I28" s="655" t="s">
        <v>222</v>
      </c>
      <c r="J28" s="655" t="s">
        <v>13</v>
      </c>
      <c r="K28" s="657" t="s">
        <v>359</v>
      </c>
      <c r="L28" s="661">
        <v>732271.43</v>
      </c>
      <c r="M28" s="663">
        <f t="shared" ref="M28" si="3">N28+O28</f>
        <v>732271.43</v>
      </c>
      <c r="N28" s="665">
        <v>732271.43</v>
      </c>
      <c r="O28" s="667">
        <v>0</v>
      </c>
      <c r="P28" s="669">
        <f t="shared" ref="P28" si="4">M28/L28</f>
        <v>1</v>
      </c>
      <c r="Q28" s="669">
        <f>M28/G28</f>
        <v>2.2290551300809144E-2</v>
      </c>
      <c r="R28" s="653" t="s">
        <v>379</v>
      </c>
    </row>
    <row r="29" spans="1:20" ht="343.15" customHeight="1" x14ac:dyDescent="0.25">
      <c r="A29" s="621"/>
      <c r="B29" s="656"/>
      <c r="C29" s="656"/>
      <c r="D29" s="656"/>
      <c r="E29" s="656"/>
      <c r="F29" s="656"/>
      <c r="G29" s="660"/>
      <c r="H29" s="656"/>
      <c r="I29" s="656"/>
      <c r="J29" s="656"/>
      <c r="K29" s="658"/>
      <c r="L29" s="662"/>
      <c r="M29" s="664"/>
      <c r="N29" s="666"/>
      <c r="O29" s="668"/>
      <c r="P29" s="670"/>
      <c r="Q29" s="670"/>
      <c r="R29" s="654"/>
    </row>
    <row r="30" spans="1:20" ht="209.25" customHeight="1" x14ac:dyDescent="0.25">
      <c r="A30" s="540">
        <v>27</v>
      </c>
      <c r="B30" s="526" t="s">
        <v>142</v>
      </c>
      <c r="C30" s="526" t="s">
        <v>156</v>
      </c>
      <c r="D30" s="526" t="s">
        <v>103</v>
      </c>
      <c r="E30" s="526" t="s">
        <v>157</v>
      </c>
      <c r="F30" s="526" t="s">
        <v>223</v>
      </c>
      <c r="G30" s="581">
        <v>37057739.189999998</v>
      </c>
      <c r="H30" s="540" t="s">
        <v>190</v>
      </c>
      <c r="I30" s="540" t="s">
        <v>218</v>
      </c>
      <c r="J30" s="157" t="s">
        <v>66</v>
      </c>
      <c r="K30" s="156" t="s">
        <v>224</v>
      </c>
      <c r="L30" s="133">
        <v>5932671</v>
      </c>
      <c r="M30" s="133">
        <f>N30+O30</f>
        <v>5932671</v>
      </c>
      <c r="N30" s="159">
        <v>5932671</v>
      </c>
      <c r="O30" s="169">
        <v>0</v>
      </c>
      <c r="P30" s="166">
        <f t="shared" ref="P30:P48" si="5">M30/L30</f>
        <v>1</v>
      </c>
      <c r="Q30" s="584">
        <f>(M30+M31)/G30</f>
        <v>0.16009263192183421</v>
      </c>
      <c r="R30" s="105" t="s">
        <v>348</v>
      </c>
    </row>
    <row r="31" spans="1:20" ht="48" customHeight="1" x14ac:dyDescent="0.25">
      <c r="A31" s="583"/>
      <c r="B31" s="527"/>
      <c r="C31" s="527"/>
      <c r="D31" s="527"/>
      <c r="E31" s="527"/>
      <c r="F31" s="527"/>
      <c r="G31" s="582"/>
      <c r="H31" s="583"/>
      <c r="I31" s="583"/>
      <c r="J31" s="112" t="s">
        <v>225</v>
      </c>
      <c r="K31" s="170" t="s">
        <v>113</v>
      </c>
      <c r="L31" s="171">
        <v>0</v>
      </c>
      <c r="M31" s="158">
        <v>0</v>
      </c>
      <c r="N31" s="167">
        <v>0</v>
      </c>
      <c r="O31" s="167">
        <v>0</v>
      </c>
      <c r="P31" s="166">
        <v>0</v>
      </c>
      <c r="Q31" s="590"/>
      <c r="R31" s="105" t="s">
        <v>226</v>
      </c>
    </row>
    <row r="32" spans="1:20" ht="250.5" customHeight="1" x14ac:dyDescent="0.25">
      <c r="A32" s="540">
        <v>28</v>
      </c>
      <c r="B32" s="526" t="s">
        <v>142</v>
      </c>
      <c r="C32" s="526" t="s">
        <v>158</v>
      </c>
      <c r="D32" s="526" t="s">
        <v>103</v>
      </c>
      <c r="E32" s="526" t="s">
        <v>172</v>
      </c>
      <c r="F32" s="526" t="s">
        <v>220</v>
      </c>
      <c r="G32" s="581">
        <v>135462141.78</v>
      </c>
      <c r="H32" s="540" t="s">
        <v>190</v>
      </c>
      <c r="I32" s="540" t="s">
        <v>218</v>
      </c>
      <c r="J32" s="613" t="s">
        <v>13</v>
      </c>
      <c r="K32" s="170" t="s">
        <v>227</v>
      </c>
      <c r="L32" s="133">
        <v>344617.16</v>
      </c>
      <c r="M32" s="152">
        <f>N32+O32</f>
        <v>344617.16</v>
      </c>
      <c r="N32" s="153">
        <v>344617.16</v>
      </c>
      <c r="O32" s="169">
        <v>0</v>
      </c>
      <c r="P32" s="166">
        <f t="shared" si="5"/>
        <v>1</v>
      </c>
      <c r="Q32" s="584">
        <f>(M32+M33+M34+M35+M36+M37)/G32</f>
        <v>0.1894192092553226</v>
      </c>
      <c r="R32" s="105" t="s">
        <v>340</v>
      </c>
    </row>
    <row r="33" spans="1:23" ht="409.5" customHeight="1" x14ac:dyDescent="0.25">
      <c r="A33" s="541"/>
      <c r="B33" s="542"/>
      <c r="C33" s="542"/>
      <c r="D33" s="542"/>
      <c r="E33" s="542"/>
      <c r="F33" s="542"/>
      <c r="G33" s="612"/>
      <c r="H33" s="541"/>
      <c r="I33" s="541"/>
      <c r="J33" s="627"/>
      <c r="K33" s="172" t="s">
        <v>228</v>
      </c>
      <c r="L33" s="173">
        <v>1779352.04</v>
      </c>
      <c r="M33" s="152">
        <f>N33+O33</f>
        <v>1779352.04</v>
      </c>
      <c r="N33" s="174">
        <v>1779352.04</v>
      </c>
      <c r="O33" s="175">
        <v>0</v>
      </c>
      <c r="P33" s="168">
        <f t="shared" si="5"/>
        <v>1</v>
      </c>
      <c r="Q33" s="590"/>
      <c r="R33" s="176" t="s">
        <v>375</v>
      </c>
      <c r="U33" s="177"/>
      <c r="V33" s="29"/>
      <c r="W33" s="29"/>
    </row>
    <row r="34" spans="1:23" ht="231.75" customHeight="1" x14ac:dyDescent="0.25">
      <c r="A34" s="541"/>
      <c r="B34" s="542"/>
      <c r="C34" s="542"/>
      <c r="D34" s="542"/>
      <c r="E34" s="542"/>
      <c r="F34" s="542"/>
      <c r="G34" s="612"/>
      <c r="H34" s="541"/>
      <c r="I34" s="541"/>
      <c r="J34" s="112" t="s">
        <v>66</v>
      </c>
      <c r="K34" s="170" t="s">
        <v>229</v>
      </c>
      <c r="L34" s="133">
        <v>23435162</v>
      </c>
      <c r="M34" s="152">
        <f>N34+O34</f>
        <v>23435162.579999998</v>
      </c>
      <c r="N34" s="159">
        <v>19367903</v>
      </c>
      <c r="O34" s="169">
        <v>4067259.58</v>
      </c>
      <c r="P34" s="166">
        <f t="shared" si="5"/>
        <v>1.0000000247491354</v>
      </c>
      <c r="Q34" s="590"/>
      <c r="R34" s="105" t="s">
        <v>361</v>
      </c>
    </row>
    <row r="35" spans="1:23" ht="30" x14ac:dyDescent="0.25">
      <c r="A35" s="541"/>
      <c r="B35" s="542"/>
      <c r="C35" s="542"/>
      <c r="D35" s="542"/>
      <c r="E35" s="542"/>
      <c r="F35" s="542"/>
      <c r="G35" s="612"/>
      <c r="H35" s="541"/>
      <c r="I35" s="541"/>
      <c r="J35" s="112" t="s">
        <v>225</v>
      </c>
      <c r="K35" s="170" t="s">
        <v>113</v>
      </c>
      <c r="L35" s="133">
        <v>0</v>
      </c>
      <c r="M35" s="133">
        <v>0</v>
      </c>
      <c r="N35" s="178">
        <v>0</v>
      </c>
      <c r="O35" s="179">
        <v>0</v>
      </c>
      <c r="P35" s="166">
        <v>0</v>
      </c>
      <c r="Q35" s="590"/>
      <c r="R35" s="105" t="s">
        <v>230</v>
      </c>
    </row>
    <row r="36" spans="1:23" ht="30" x14ac:dyDescent="0.25">
      <c r="A36" s="541"/>
      <c r="B36" s="542"/>
      <c r="C36" s="542"/>
      <c r="D36" s="542"/>
      <c r="E36" s="542"/>
      <c r="F36" s="542"/>
      <c r="G36" s="612"/>
      <c r="H36" s="541"/>
      <c r="I36" s="541"/>
      <c r="J36" s="112" t="s">
        <v>225</v>
      </c>
      <c r="K36" s="170" t="s">
        <v>113</v>
      </c>
      <c r="L36" s="133">
        <v>0</v>
      </c>
      <c r="M36" s="133">
        <v>0</v>
      </c>
      <c r="N36" s="178">
        <v>0</v>
      </c>
      <c r="O36" s="179">
        <v>0</v>
      </c>
      <c r="P36" s="166">
        <v>0</v>
      </c>
      <c r="Q36" s="590"/>
      <c r="R36" s="105" t="s">
        <v>231</v>
      </c>
    </row>
    <row r="37" spans="1:23" ht="409.5" customHeight="1" x14ac:dyDescent="0.25">
      <c r="A37" s="583"/>
      <c r="B37" s="527"/>
      <c r="C37" s="527"/>
      <c r="D37" s="527"/>
      <c r="E37" s="527"/>
      <c r="F37" s="527"/>
      <c r="G37" s="582"/>
      <c r="H37" s="583"/>
      <c r="I37" s="583"/>
      <c r="J37" s="112" t="s">
        <v>232</v>
      </c>
      <c r="K37" s="170" t="s">
        <v>233</v>
      </c>
      <c r="L37" s="133">
        <v>100000</v>
      </c>
      <c r="M37" s="152">
        <f>N37+O37</f>
        <v>100000</v>
      </c>
      <c r="N37" s="153">
        <v>100000</v>
      </c>
      <c r="O37" s="169">
        <v>0</v>
      </c>
      <c r="P37" s="168">
        <f t="shared" si="5"/>
        <v>1</v>
      </c>
      <c r="Q37" s="585"/>
      <c r="R37" s="105" t="s">
        <v>383</v>
      </c>
      <c r="U37">
        <v>0</v>
      </c>
    </row>
    <row r="38" spans="1:23" ht="122.45" customHeight="1" x14ac:dyDescent="0.25">
      <c r="A38" s="640">
        <v>35</v>
      </c>
      <c r="B38" s="640" t="s">
        <v>142</v>
      </c>
      <c r="C38" s="645" t="s">
        <v>234</v>
      </c>
      <c r="D38" s="648" t="s">
        <v>235</v>
      </c>
      <c r="E38" s="516" t="s">
        <v>329</v>
      </c>
      <c r="F38" s="651" t="s">
        <v>330</v>
      </c>
      <c r="G38" s="634">
        <v>34262039.270000003</v>
      </c>
      <c r="H38" s="637" t="s">
        <v>236</v>
      </c>
      <c r="I38" s="640" t="s">
        <v>237</v>
      </c>
      <c r="J38" s="516" t="s">
        <v>146</v>
      </c>
      <c r="K38" s="588" t="s">
        <v>238</v>
      </c>
      <c r="L38" s="643">
        <v>2400</v>
      </c>
      <c r="M38" s="152">
        <f>N38+O38</f>
        <v>75</v>
      </c>
      <c r="N38" s="180">
        <v>75</v>
      </c>
      <c r="O38" s="169">
        <v>0</v>
      </c>
      <c r="P38" s="584">
        <f>(M38+M39)/L38</f>
        <v>0.95041666666666669</v>
      </c>
      <c r="Q38" s="622">
        <f>(M38+M39+M40)/G38</f>
        <v>9.8213651951137922E-5</v>
      </c>
      <c r="R38" s="625" t="s">
        <v>307</v>
      </c>
    </row>
    <row r="39" spans="1:23" ht="142.5" customHeight="1" x14ac:dyDescent="0.25">
      <c r="A39" s="641"/>
      <c r="B39" s="641"/>
      <c r="C39" s="646"/>
      <c r="D39" s="649"/>
      <c r="E39" s="627"/>
      <c r="F39" s="652"/>
      <c r="G39" s="635"/>
      <c r="H39" s="638"/>
      <c r="I39" s="641"/>
      <c r="J39" s="517"/>
      <c r="K39" s="615"/>
      <c r="L39" s="644"/>
      <c r="M39" s="152">
        <f>N39+O39</f>
        <v>2206</v>
      </c>
      <c r="N39" s="181">
        <v>2206</v>
      </c>
      <c r="O39" s="169">
        <v>0</v>
      </c>
      <c r="P39" s="585"/>
      <c r="Q39" s="623"/>
      <c r="R39" s="626"/>
    </row>
    <row r="40" spans="1:23" ht="127.9" customHeight="1" x14ac:dyDescent="0.25">
      <c r="A40" s="641"/>
      <c r="B40" s="641"/>
      <c r="C40" s="646"/>
      <c r="D40" s="649"/>
      <c r="E40" s="627"/>
      <c r="F40" s="652"/>
      <c r="G40" s="635"/>
      <c r="H40" s="638"/>
      <c r="I40" s="641"/>
      <c r="J40" s="118" t="s">
        <v>239</v>
      </c>
      <c r="K40" s="617"/>
      <c r="L40" s="182">
        <v>1084</v>
      </c>
      <c r="M40" s="152">
        <f>N40+O40</f>
        <v>1084</v>
      </c>
      <c r="N40" s="181">
        <v>1084</v>
      </c>
      <c r="O40" s="169">
        <v>0</v>
      </c>
      <c r="P40" s="166">
        <f t="shared" si="5"/>
        <v>1</v>
      </c>
      <c r="Q40" s="623"/>
      <c r="R40" s="183" t="s">
        <v>308</v>
      </c>
    </row>
    <row r="41" spans="1:23" ht="92.25" customHeight="1" x14ac:dyDescent="0.25">
      <c r="A41" s="642"/>
      <c r="B41" s="642"/>
      <c r="C41" s="647"/>
      <c r="D41" s="650"/>
      <c r="E41" s="517"/>
      <c r="F41" s="614"/>
      <c r="G41" s="636"/>
      <c r="H41" s="639"/>
      <c r="I41" s="642"/>
      <c r="J41" s="118" t="s">
        <v>240</v>
      </c>
      <c r="K41" s="120" t="s">
        <v>241</v>
      </c>
      <c r="L41" s="182">
        <v>56.79</v>
      </c>
      <c r="M41" s="152">
        <f>N41+O41</f>
        <v>56.79</v>
      </c>
      <c r="N41" s="181">
        <v>56.79</v>
      </c>
      <c r="O41" s="169">
        <v>0</v>
      </c>
      <c r="P41" s="166">
        <f t="shared" si="5"/>
        <v>1</v>
      </c>
      <c r="Q41" s="624"/>
      <c r="R41" s="410" t="s">
        <v>309</v>
      </c>
    </row>
    <row r="42" spans="1:23" ht="165" x14ac:dyDescent="0.25">
      <c r="A42" s="103">
        <v>36</v>
      </c>
      <c r="B42" s="114" t="s">
        <v>142</v>
      </c>
      <c r="C42" s="108" t="s">
        <v>242</v>
      </c>
      <c r="D42" s="107" t="s">
        <v>235</v>
      </c>
      <c r="E42" s="340" t="s">
        <v>321</v>
      </c>
      <c r="F42" s="416" t="s">
        <v>328</v>
      </c>
      <c r="G42" s="106">
        <v>5000000</v>
      </c>
      <c r="H42" s="184" t="s">
        <v>236</v>
      </c>
      <c r="I42" s="112" t="s">
        <v>237</v>
      </c>
      <c r="J42" s="112" t="s">
        <v>335</v>
      </c>
      <c r="K42" s="413" t="s">
        <v>243</v>
      </c>
      <c r="L42" s="185">
        <v>95000</v>
      </c>
      <c r="M42" s="152">
        <f t="shared" ref="M42" si="6">N42+O42</f>
        <v>95000</v>
      </c>
      <c r="N42" s="153">
        <v>95000</v>
      </c>
      <c r="O42" s="169">
        <v>0</v>
      </c>
      <c r="P42" s="166">
        <f t="shared" si="5"/>
        <v>1</v>
      </c>
      <c r="Q42" s="186">
        <f t="shared" ref="Q42:Q43" si="7">M42/G42</f>
        <v>1.9E-2</v>
      </c>
      <c r="R42" s="109" t="s">
        <v>315</v>
      </c>
    </row>
    <row r="43" spans="1:23" ht="87" customHeight="1" x14ac:dyDescent="0.25">
      <c r="A43" s="103">
        <v>37</v>
      </c>
      <c r="B43" s="114" t="s">
        <v>142</v>
      </c>
      <c r="C43" s="108" t="s">
        <v>244</v>
      </c>
      <c r="D43" s="107" t="s">
        <v>235</v>
      </c>
      <c r="E43" s="415" t="s">
        <v>326</v>
      </c>
      <c r="F43" s="416" t="s">
        <v>327</v>
      </c>
      <c r="G43" s="106">
        <v>6335700</v>
      </c>
      <c r="H43" s="184" t="s">
        <v>236</v>
      </c>
      <c r="I43" s="112" t="s">
        <v>218</v>
      </c>
      <c r="J43" s="112" t="s">
        <v>335</v>
      </c>
      <c r="K43" s="170" t="s">
        <v>245</v>
      </c>
      <c r="L43" s="185">
        <v>2099.83</v>
      </c>
      <c r="M43" s="152">
        <f>N43+O43</f>
        <v>2099.83</v>
      </c>
      <c r="N43" s="153">
        <v>2099.83</v>
      </c>
      <c r="O43" s="167">
        <v>0</v>
      </c>
      <c r="P43" s="166">
        <v>1</v>
      </c>
      <c r="Q43" s="186">
        <f t="shared" si="7"/>
        <v>3.3142825575705918E-4</v>
      </c>
      <c r="R43" s="109" t="s">
        <v>316</v>
      </c>
    </row>
    <row r="44" spans="1:23" ht="348.6" customHeight="1" x14ac:dyDescent="0.25">
      <c r="A44" s="121">
        <v>39</v>
      </c>
      <c r="B44" s="115" t="s">
        <v>142</v>
      </c>
      <c r="C44" s="187" t="s">
        <v>246</v>
      </c>
      <c r="D44" s="187" t="s">
        <v>211</v>
      </c>
      <c r="E44" s="414" t="s">
        <v>324</v>
      </c>
      <c r="F44" s="414" t="s">
        <v>325</v>
      </c>
      <c r="G44" s="188">
        <v>67200000</v>
      </c>
      <c r="H44" s="189" t="s">
        <v>185</v>
      </c>
      <c r="I44" s="189" t="s">
        <v>185</v>
      </c>
      <c r="J44" s="117" t="s">
        <v>334</v>
      </c>
      <c r="K44" s="170" t="s">
        <v>247</v>
      </c>
      <c r="L44" s="190">
        <v>352692</v>
      </c>
      <c r="M44" s="152">
        <f>N44+O44</f>
        <v>0</v>
      </c>
      <c r="N44" s="406">
        <v>0</v>
      </c>
      <c r="O44" s="192">
        <v>0</v>
      </c>
      <c r="P44" s="166">
        <f>M44/L44</f>
        <v>0</v>
      </c>
      <c r="Q44" s="193">
        <f t="shared" ref="Q44:Q48" si="8">M44/G44</f>
        <v>0</v>
      </c>
      <c r="R44" s="105" t="s">
        <v>344</v>
      </c>
    </row>
    <row r="45" spans="1:23" ht="172.5" customHeight="1" x14ac:dyDescent="0.25">
      <c r="A45" s="286">
        <v>40</v>
      </c>
      <c r="B45" s="283" t="s">
        <v>142</v>
      </c>
      <c r="C45" s="288" t="s">
        <v>248</v>
      </c>
      <c r="D45" s="288" t="s">
        <v>201</v>
      </c>
      <c r="E45" s="339" t="s">
        <v>249</v>
      </c>
      <c r="F45" s="284" t="s">
        <v>250</v>
      </c>
      <c r="G45" s="188">
        <v>11405686.25</v>
      </c>
      <c r="H45" s="189" t="s">
        <v>251</v>
      </c>
      <c r="I45" s="189" t="s">
        <v>251</v>
      </c>
      <c r="J45" s="284" t="s">
        <v>171</v>
      </c>
      <c r="K45" s="170" t="s">
        <v>253</v>
      </c>
      <c r="L45" s="289">
        <v>604924.37</v>
      </c>
      <c r="M45" s="152">
        <f>N45+O45</f>
        <v>604924.37</v>
      </c>
      <c r="N45" s="191">
        <v>604924.37</v>
      </c>
      <c r="O45" s="192">
        <v>0</v>
      </c>
      <c r="P45" s="166">
        <f>M45/L45</f>
        <v>1</v>
      </c>
      <c r="Q45" s="287">
        <f t="shared" si="8"/>
        <v>5.3037086654913024E-2</v>
      </c>
      <c r="R45" s="105" t="s">
        <v>371</v>
      </c>
    </row>
    <row r="46" spans="1:23" ht="402.6" customHeight="1" x14ac:dyDescent="0.25">
      <c r="A46" s="121">
        <v>41</v>
      </c>
      <c r="B46" s="340" t="s">
        <v>142</v>
      </c>
      <c r="C46" s="285" t="s">
        <v>292</v>
      </c>
      <c r="D46" s="285" t="s">
        <v>103</v>
      </c>
      <c r="E46" s="417" t="s">
        <v>323</v>
      </c>
      <c r="F46" s="285" t="s">
        <v>173</v>
      </c>
      <c r="G46" s="418">
        <v>5649282</v>
      </c>
      <c r="H46" s="342" t="s">
        <v>293</v>
      </c>
      <c r="I46" s="342" t="s">
        <v>293</v>
      </c>
      <c r="J46" s="285" t="s">
        <v>335</v>
      </c>
      <c r="K46" s="343" t="s">
        <v>294</v>
      </c>
      <c r="L46" s="344">
        <v>943624.8</v>
      </c>
      <c r="M46" s="152">
        <f>N46+O46</f>
        <v>188724.96</v>
      </c>
      <c r="N46" s="345">
        <v>188724.96</v>
      </c>
      <c r="O46" s="346">
        <v>0</v>
      </c>
      <c r="P46" s="347">
        <f>M46/L46</f>
        <v>0.19999999999999998</v>
      </c>
      <c r="Q46" s="348">
        <f t="shared" si="8"/>
        <v>3.340689312376334E-2</v>
      </c>
      <c r="R46" s="105" t="s">
        <v>341</v>
      </c>
    </row>
    <row r="47" spans="1:23" ht="106.5" customHeight="1" thickBot="1" x14ac:dyDescent="0.3">
      <c r="A47" s="412">
        <v>42</v>
      </c>
      <c r="B47" s="340" t="s">
        <v>142</v>
      </c>
      <c r="C47" s="411" t="s">
        <v>317</v>
      </c>
      <c r="D47" s="411" t="s">
        <v>235</v>
      </c>
      <c r="E47" s="111" t="s">
        <v>321</v>
      </c>
      <c r="F47" s="416" t="s">
        <v>322</v>
      </c>
      <c r="G47" s="341">
        <v>5000000</v>
      </c>
      <c r="H47" s="342" t="s">
        <v>236</v>
      </c>
      <c r="I47" s="342" t="s">
        <v>237</v>
      </c>
      <c r="J47" s="411" t="s">
        <v>335</v>
      </c>
      <c r="K47" s="343" t="s">
        <v>318</v>
      </c>
      <c r="L47" s="344">
        <v>5000</v>
      </c>
      <c r="M47" s="152">
        <f>N47+O47</f>
        <v>0</v>
      </c>
      <c r="N47" s="345">
        <v>0</v>
      </c>
      <c r="O47" s="346">
        <v>0</v>
      </c>
      <c r="P47" s="347">
        <f>M47/L47</f>
        <v>0</v>
      </c>
      <c r="Q47" s="348">
        <f t="shared" si="8"/>
        <v>0</v>
      </c>
      <c r="R47" s="105" t="s">
        <v>319</v>
      </c>
    </row>
    <row r="48" spans="1:23" ht="32.25" customHeight="1" thickBot="1" x14ac:dyDescent="0.3">
      <c r="A48" s="628" t="s">
        <v>0</v>
      </c>
      <c r="B48" s="629"/>
      <c r="C48" s="629"/>
      <c r="D48" s="629"/>
      <c r="E48" s="629"/>
      <c r="F48" s="630"/>
      <c r="G48" s="194">
        <f>SUM(G6:G47)</f>
        <v>972291772.00999999</v>
      </c>
      <c r="H48" s="194"/>
      <c r="I48" s="195"/>
      <c r="J48" s="196"/>
      <c r="K48" s="197"/>
      <c r="L48" s="198">
        <f>SUM(L6:L47)</f>
        <v>229907615.52000001</v>
      </c>
      <c r="M48" s="198">
        <f>SUM(M6:M47)</f>
        <v>67270544.419999987</v>
      </c>
      <c r="N48" s="199">
        <f>SUM(N6:N47)</f>
        <v>51866567.32</v>
      </c>
      <c r="O48" s="200">
        <f>SUM(O6:O47)</f>
        <v>15403977.1</v>
      </c>
      <c r="P48" s="201">
        <f t="shared" si="5"/>
        <v>0.29259815629790664</v>
      </c>
      <c r="Q48" s="201">
        <f t="shared" si="8"/>
        <v>6.9187610505983085E-2</v>
      </c>
      <c r="R48" s="197" t="s">
        <v>131</v>
      </c>
    </row>
    <row r="49" spans="1:18" ht="28.5" customHeight="1" x14ac:dyDescent="0.25">
      <c r="A49" s="202"/>
      <c r="B49" s="203" t="s">
        <v>132</v>
      </c>
      <c r="C49" s="631" t="s">
        <v>133</v>
      </c>
      <c r="D49" s="631"/>
      <c r="E49" s="631"/>
      <c r="F49" s="631"/>
      <c r="G49" s="204"/>
      <c r="H49" s="204"/>
      <c r="I49" s="205"/>
      <c r="J49" s="205"/>
      <c r="K49" s="206"/>
      <c r="L49" s="207" t="s">
        <v>131</v>
      </c>
      <c r="M49" s="208" t="s">
        <v>131</v>
      </c>
      <c r="N49" s="209">
        <f>N6+N7+N8+N9+N10+N11+N13+N14+N15+N16+N17+N20+N22+N24+N27+N26+N28+N32+N33+N37+N39+N38+N41+N42+N40+N43+N45+N46+N47</f>
        <v>26565993.319999997</v>
      </c>
      <c r="O49" s="210" t="s">
        <v>131</v>
      </c>
      <c r="P49" s="211" t="s">
        <v>131</v>
      </c>
      <c r="Q49" s="211" t="s">
        <v>131</v>
      </c>
      <c r="R49" s="212" t="s">
        <v>131</v>
      </c>
    </row>
    <row r="50" spans="1:18" ht="27" customHeight="1" x14ac:dyDescent="0.25">
      <c r="A50" s="202"/>
      <c r="B50" s="213" t="s">
        <v>132</v>
      </c>
      <c r="C50" s="632" t="s">
        <v>254</v>
      </c>
      <c r="D50" s="632"/>
      <c r="E50" s="632"/>
      <c r="F50" s="632"/>
      <c r="G50" s="632"/>
      <c r="H50" s="632"/>
      <c r="I50" s="632"/>
      <c r="J50" s="632"/>
      <c r="K50" s="633"/>
      <c r="L50" s="214" t="s">
        <v>131</v>
      </c>
      <c r="M50" s="215" t="s">
        <v>131</v>
      </c>
      <c r="N50" s="216">
        <f>N34+N30</f>
        <v>25300574</v>
      </c>
      <c r="O50" s="217">
        <f>O48</f>
        <v>15403977.1</v>
      </c>
      <c r="P50" s="218" t="s">
        <v>131</v>
      </c>
      <c r="Q50" s="218" t="s">
        <v>131</v>
      </c>
      <c r="R50" s="219" t="s">
        <v>131</v>
      </c>
    </row>
    <row r="51" spans="1:18" x14ac:dyDescent="0.25">
      <c r="A51" s="220"/>
      <c r="B51" s="221"/>
      <c r="C51" s="85"/>
      <c r="D51" s="85"/>
      <c r="E51" s="222"/>
      <c r="F51" s="223"/>
      <c r="G51" s="223"/>
      <c r="H51" s="223"/>
      <c r="I51" s="223"/>
      <c r="J51" s="223"/>
      <c r="K51" s="223"/>
      <c r="L51" s="223"/>
      <c r="M51" s="223"/>
      <c r="N51" s="224"/>
      <c r="O51" s="85"/>
      <c r="P51" s="85"/>
      <c r="Q51" s="85"/>
    </row>
    <row r="52" spans="1:18" x14ac:dyDescent="0.25">
      <c r="A52" s="220"/>
      <c r="B52" s="225"/>
      <c r="C52" s="226"/>
      <c r="D52" s="226"/>
      <c r="E52" s="89"/>
      <c r="F52" s="227"/>
      <c r="G52" s="227"/>
      <c r="H52" s="227"/>
      <c r="I52" s="227"/>
      <c r="J52" s="227"/>
      <c r="K52" s="227"/>
      <c r="L52" s="227"/>
      <c r="M52" s="228"/>
      <c r="N52" s="229"/>
      <c r="O52" s="230"/>
      <c r="P52" s="85"/>
      <c r="Q52" s="85"/>
    </row>
    <row r="53" spans="1:18" x14ac:dyDescent="0.25">
      <c r="A53" s="220"/>
      <c r="B53" s="225"/>
      <c r="C53" s="226"/>
      <c r="D53" s="226"/>
      <c r="E53" s="89"/>
      <c r="F53" s="227"/>
      <c r="G53" s="227"/>
      <c r="H53" s="227"/>
      <c r="I53" s="227"/>
      <c r="J53" s="227"/>
      <c r="K53" s="227"/>
      <c r="L53" s="231"/>
      <c r="M53" s="228"/>
      <c r="N53" s="229"/>
      <c r="O53" s="230"/>
      <c r="P53" s="232"/>
      <c r="Q53" s="232"/>
    </row>
    <row r="54" spans="1:18" x14ac:dyDescent="0.25">
      <c r="A54" s="68"/>
      <c r="B54" s="69"/>
      <c r="C54" s="69"/>
      <c r="D54" s="69"/>
      <c r="E54" s="69"/>
      <c r="F54" s="233"/>
      <c r="G54" s="233"/>
      <c r="H54" s="233"/>
      <c r="I54" s="233"/>
      <c r="J54" s="233"/>
      <c r="K54" s="233"/>
      <c r="L54" s="233"/>
      <c r="M54" s="234"/>
      <c r="N54" s="235"/>
      <c r="O54" s="235"/>
      <c r="P54" s="236"/>
      <c r="Q54" s="236"/>
      <c r="R54" s="237"/>
    </row>
    <row r="55" spans="1:18" x14ac:dyDescent="0.25">
      <c r="A55" s="68"/>
      <c r="B55" s="69"/>
      <c r="C55" s="69"/>
      <c r="D55" s="69"/>
      <c r="E55" s="69"/>
      <c r="F55" s="233"/>
      <c r="G55" s="233"/>
      <c r="H55" s="233"/>
      <c r="I55" s="233"/>
      <c r="J55" s="233"/>
      <c r="K55" s="233"/>
      <c r="L55" s="233"/>
      <c r="M55" s="233"/>
      <c r="N55" s="76"/>
      <c r="O55" s="76"/>
      <c r="P55" s="236"/>
      <c r="Q55" s="236"/>
      <c r="R55" s="237"/>
    </row>
    <row r="56" spans="1:18" x14ac:dyDescent="0.25">
      <c r="A56" s="68"/>
      <c r="B56" s="69"/>
      <c r="C56" s="69"/>
      <c r="D56" s="69"/>
      <c r="E56" s="69"/>
      <c r="F56" s="233"/>
      <c r="G56" s="233"/>
      <c r="H56" s="233"/>
      <c r="I56" s="233"/>
      <c r="J56" s="233"/>
      <c r="K56" s="233"/>
      <c r="L56" s="233"/>
      <c r="M56" s="233"/>
      <c r="N56" s="76"/>
      <c r="O56" s="76"/>
      <c r="P56" s="76"/>
      <c r="Q56" s="76"/>
    </row>
    <row r="57" spans="1:18" x14ac:dyDescent="0.25">
      <c r="A57" s="68"/>
      <c r="B57" s="94"/>
      <c r="C57" s="94"/>
      <c r="D57" s="94"/>
      <c r="E57" s="94"/>
      <c r="F57" s="238"/>
      <c r="G57" s="238"/>
      <c r="H57" s="238"/>
      <c r="I57" s="238"/>
      <c r="J57" s="238"/>
      <c r="K57" s="238"/>
      <c r="L57" s="238"/>
      <c r="M57" s="238"/>
      <c r="N57" s="110"/>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A90" s="74"/>
      <c r="F90" s="95"/>
      <c r="G90" s="95"/>
      <c r="H90" s="95"/>
      <c r="I90" s="95"/>
      <c r="J90" s="95"/>
      <c r="K90" s="95"/>
      <c r="L90" s="95"/>
      <c r="M90" s="95"/>
      <c r="N90" s="23"/>
      <c r="O90" s="23"/>
      <c r="P90" s="23"/>
      <c r="Q90" s="23"/>
    </row>
    <row r="91" spans="1:17" x14ac:dyDescent="0.25">
      <c r="A91" s="74"/>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c r="N100" s="23"/>
      <c r="O100" s="23"/>
      <c r="P100" s="23"/>
      <c r="Q100" s="23"/>
    </row>
    <row r="101" spans="6:17" x14ac:dyDescent="0.25">
      <c r="F101" s="95"/>
      <c r="G101" s="95"/>
      <c r="H101" s="95"/>
      <c r="I101" s="95"/>
      <c r="J101" s="95"/>
      <c r="K101" s="95"/>
      <c r="L101" s="95"/>
      <c r="M101" s="95"/>
      <c r="N101" s="23"/>
      <c r="O101" s="23"/>
      <c r="P101" s="23"/>
      <c r="Q101" s="23"/>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row r="107" spans="6:17" x14ac:dyDescent="0.25">
      <c r="F107" s="95"/>
      <c r="G107" s="95"/>
      <c r="H107" s="95"/>
      <c r="I107" s="95"/>
      <c r="J107" s="95"/>
      <c r="K107" s="95"/>
      <c r="L107" s="95"/>
      <c r="M107" s="95"/>
    </row>
    <row r="108" spans="6:17" x14ac:dyDescent="0.25">
      <c r="F108" s="95"/>
      <c r="G108" s="95"/>
      <c r="H108" s="95"/>
      <c r="I108" s="95"/>
      <c r="J108" s="95"/>
      <c r="K108" s="95"/>
      <c r="L108" s="95"/>
      <c r="M108" s="95"/>
    </row>
  </sheetData>
  <autoFilter ref="A5:R50"/>
  <mergeCells count="167">
    <mergeCell ref="R28:R29"/>
    <mergeCell ref="B28:B29"/>
    <mergeCell ref="C28:C29"/>
    <mergeCell ref="D28:D29"/>
    <mergeCell ref="E28:E29"/>
    <mergeCell ref="F28:F29"/>
    <mergeCell ref="H28:H29"/>
    <mergeCell ref="I28:I29"/>
    <mergeCell ref="J28:J29"/>
    <mergeCell ref="K28:K29"/>
    <mergeCell ref="G28:G29"/>
    <mergeCell ref="L28:L29"/>
    <mergeCell ref="M28:M29"/>
    <mergeCell ref="N28:N29"/>
    <mergeCell ref="O28:O29"/>
    <mergeCell ref="P28:P29"/>
    <mergeCell ref="Q28:Q29"/>
    <mergeCell ref="A48:F48"/>
    <mergeCell ref="C49:F49"/>
    <mergeCell ref="C50:K50"/>
    <mergeCell ref="G38:G41"/>
    <mergeCell ref="H38:H41"/>
    <mergeCell ref="I38:I41"/>
    <mergeCell ref="J38:J39"/>
    <mergeCell ref="K38:K40"/>
    <mergeCell ref="L38:L39"/>
    <mergeCell ref="A38:A41"/>
    <mergeCell ref="B38:B41"/>
    <mergeCell ref="C38:C41"/>
    <mergeCell ref="D38:D41"/>
    <mergeCell ref="E38:E41"/>
    <mergeCell ref="F38:F41"/>
    <mergeCell ref="Q32:Q37"/>
    <mergeCell ref="F30:F31"/>
    <mergeCell ref="G30:G31"/>
    <mergeCell ref="H30:H31"/>
    <mergeCell ref="I30:I31"/>
    <mergeCell ref="Q30:Q31"/>
    <mergeCell ref="P38:P39"/>
    <mergeCell ref="Q38:Q41"/>
    <mergeCell ref="R38:R39"/>
    <mergeCell ref="J32:J33"/>
    <mergeCell ref="A32:A37"/>
    <mergeCell ref="B32:B37"/>
    <mergeCell ref="C32:C37"/>
    <mergeCell ref="D32:D37"/>
    <mergeCell ref="E32:E37"/>
    <mergeCell ref="F32:F37"/>
    <mergeCell ref="G32:G37"/>
    <mergeCell ref="H32:H37"/>
    <mergeCell ref="I32:I37"/>
    <mergeCell ref="A30:A31"/>
    <mergeCell ref="B30:B31"/>
    <mergeCell ref="C30:C31"/>
    <mergeCell ref="D30:D31"/>
    <mergeCell ref="E30:E31"/>
    <mergeCell ref="K23:K24"/>
    <mergeCell ref="L23:L24"/>
    <mergeCell ref="P23:P24"/>
    <mergeCell ref="Q23:Q25"/>
    <mergeCell ref="A28:A29"/>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A16:A17"/>
    <mergeCell ref="B16:B17"/>
    <mergeCell ref="C16:C17"/>
    <mergeCell ref="K9:K10"/>
    <mergeCell ref="M3:O3"/>
    <mergeCell ref="P3:P4"/>
    <mergeCell ref="Q3:Q4"/>
    <mergeCell ref="G14:G15"/>
    <mergeCell ref="H14:H15"/>
    <mergeCell ref="I14:I15"/>
    <mergeCell ref="K14:K15"/>
    <mergeCell ref="Q14:Q15"/>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A11:A12"/>
    <mergeCell ref="B11:B12"/>
    <mergeCell ref="C11:C12"/>
    <mergeCell ref="D11:D12"/>
    <mergeCell ref="E11:E12"/>
    <mergeCell ref="F11:F12"/>
    <mergeCell ref="G11:G12"/>
    <mergeCell ref="R11:R12"/>
    <mergeCell ref="K11:K12"/>
    <mergeCell ref="J11:J12"/>
    <mergeCell ref="I11:I12"/>
    <mergeCell ref="H11:H12"/>
    <mergeCell ref="L11:L12"/>
    <mergeCell ref="M11:M12"/>
    <mergeCell ref="N11:N12"/>
    <mergeCell ref="O11:O12"/>
    <mergeCell ref="P11:P12"/>
    <mergeCell ref="Q11:Q12"/>
  </mergeCells>
  <pageMargins left="0.23622047244094491" right="0.23622047244094491" top="0.35433070866141736" bottom="0.55118110236220474" header="0.31496062992125984" footer="0.31496062992125984"/>
  <pageSetup paperSize="8" scale="54" fitToHeight="0" orientation="landscape" horizontalDpi="4294967293" verticalDpi="4294967293" r:id="rId1"/>
  <headerFooter>
    <oddFooter xml:space="preserve">&amp;CStránka &amp;P z &amp;N&amp;R&amp;12Zpracoval odbor finanční, stav k 1. 3. 2021
</oddFooter>
  </headerFooter>
  <rowBreaks count="1" manualBreakCount="1">
    <brk id="19"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2"/>
  <sheetViews>
    <sheetView topLeftCell="A32" zoomScale="59" zoomScaleNormal="59" zoomScaleSheetLayoutView="39" zoomScalePageLayoutView="55" workbookViewId="0">
      <selection activeCell="R23" sqref="R23"/>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53" t="s">
        <v>297</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99" t="s">
        <v>34</v>
      </c>
      <c r="B3" s="693" t="s">
        <v>35</v>
      </c>
      <c r="C3" s="693" t="s">
        <v>29</v>
      </c>
      <c r="D3" s="693" t="s">
        <v>36</v>
      </c>
      <c r="E3" s="693" t="s">
        <v>37</v>
      </c>
      <c r="F3" s="701" t="s">
        <v>38</v>
      </c>
      <c r="G3" s="689" t="s">
        <v>10</v>
      </c>
      <c r="H3" s="691" t="s">
        <v>39</v>
      </c>
      <c r="I3" s="693" t="s">
        <v>40</v>
      </c>
      <c r="J3" s="693" t="s">
        <v>11</v>
      </c>
      <c r="K3" s="695" t="s">
        <v>17</v>
      </c>
      <c r="L3" s="697" t="s">
        <v>41</v>
      </c>
      <c r="M3" s="671" t="s">
        <v>42</v>
      </c>
      <c r="N3" s="672"/>
      <c r="O3" s="673"/>
      <c r="P3" s="674" t="s">
        <v>43</v>
      </c>
      <c r="Q3" s="676" t="s">
        <v>179</v>
      </c>
      <c r="R3" s="678" t="s">
        <v>44</v>
      </c>
    </row>
    <row r="4" spans="1:77" ht="164.25" customHeight="1" x14ac:dyDescent="0.25">
      <c r="A4" s="700"/>
      <c r="B4" s="694"/>
      <c r="C4" s="694"/>
      <c r="D4" s="517"/>
      <c r="E4" s="694"/>
      <c r="F4" s="702"/>
      <c r="G4" s="690"/>
      <c r="H4" s="692"/>
      <c r="I4" s="694"/>
      <c r="J4" s="694"/>
      <c r="K4" s="696"/>
      <c r="L4" s="698"/>
      <c r="M4" s="11" t="s">
        <v>45</v>
      </c>
      <c r="N4" s="12" t="s">
        <v>180</v>
      </c>
      <c r="O4" s="13" t="s">
        <v>46</v>
      </c>
      <c r="P4" s="675"/>
      <c r="Q4" s="677"/>
      <c r="R4" s="679"/>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183</v>
      </c>
      <c r="R5" s="240" t="s">
        <v>184</v>
      </c>
    </row>
    <row r="6" spans="1:77" ht="198" customHeight="1" x14ac:dyDescent="0.25">
      <c r="A6" s="680">
        <v>1</v>
      </c>
      <c r="B6" s="683" t="s">
        <v>19</v>
      </c>
      <c r="C6" s="685" t="s">
        <v>18</v>
      </c>
      <c r="D6" s="685" t="s">
        <v>63</v>
      </c>
      <c r="E6" s="686" t="s">
        <v>20</v>
      </c>
      <c r="F6" s="712" t="s">
        <v>64</v>
      </c>
      <c r="G6" s="715">
        <v>362375172.18000001</v>
      </c>
      <c r="H6" s="685" t="s">
        <v>19</v>
      </c>
      <c r="I6" s="685" t="s">
        <v>65</v>
      </c>
      <c r="J6" s="685" t="s">
        <v>66</v>
      </c>
      <c r="K6" s="718" t="s">
        <v>67</v>
      </c>
      <c r="L6" s="703">
        <v>101386743</v>
      </c>
      <c r="M6" s="703">
        <f>N6+O6</f>
        <v>1004341.5</v>
      </c>
      <c r="N6" s="22">
        <v>1004341.5</v>
      </c>
      <c r="O6" s="705">
        <v>0</v>
      </c>
      <c r="P6" s="708">
        <f>M6/L6</f>
        <v>9.9060436333377432E-3</v>
      </c>
      <c r="Q6" s="708">
        <f>M6/G6</f>
        <v>2.7715516324090788E-3</v>
      </c>
      <c r="R6" s="709" t="s">
        <v>336</v>
      </c>
      <c r="S6" s="23"/>
    </row>
    <row r="7" spans="1:77" ht="109.5" customHeight="1" x14ac:dyDescent="0.25">
      <c r="A7" s="681"/>
      <c r="B7" s="557"/>
      <c r="C7" s="542"/>
      <c r="D7" s="542"/>
      <c r="E7" s="687"/>
      <c r="F7" s="713"/>
      <c r="G7" s="716"/>
      <c r="H7" s="542"/>
      <c r="I7" s="542"/>
      <c r="J7" s="542"/>
      <c r="K7" s="565"/>
      <c r="L7" s="704"/>
      <c r="M7" s="704"/>
      <c r="N7" s="24" t="s">
        <v>68</v>
      </c>
      <c r="O7" s="706"/>
      <c r="P7" s="566"/>
      <c r="Q7" s="566"/>
      <c r="R7" s="710"/>
      <c r="S7" s="23"/>
    </row>
    <row r="8" spans="1:77" ht="218.25" customHeight="1" x14ac:dyDescent="0.25">
      <c r="A8" s="682"/>
      <c r="B8" s="684"/>
      <c r="C8" s="527"/>
      <c r="D8" s="527"/>
      <c r="E8" s="688"/>
      <c r="F8" s="714"/>
      <c r="G8" s="717"/>
      <c r="H8" s="527"/>
      <c r="I8" s="527"/>
      <c r="J8" s="527"/>
      <c r="K8" s="525"/>
      <c r="L8" s="529"/>
      <c r="M8" s="529"/>
      <c r="N8" s="25">
        <v>5641832.5</v>
      </c>
      <c r="O8" s="707"/>
      <c r="P8" s="535"/>
      <c r="Q8" s="566"/>
      <c r="R8" s="711"/>
      <c r="S8" s="23"/>
    </row>
    <row r="9" spans="1:77" ht="51" customHeight="1" x14ac:dyDescent="0.25">
      <c r="A9" s="728">
        <v>2</v>
      </c>
      <c r="B9" s="724" t="s">
        <v>19</v>
      </c>
      <c r="C9" s="724" t="s">
        <v>69</v>
      </c>
      <c r="D9" s="724" t="s">
        <v>63</v>
      </c>
      <c r="E9" s="724" t="s">
        <v>70</v>
      </c>
      <c r="F9" s="724" t="s">
        <v>64</v>
      </c>
      <c r="G9" s="723">
        <v>462724796.58999997</v>
      </c>
      <c r="H9" s="724" t="s">
        <v>19</v>
      </c>
      <c r="I9" s="724" t="s">
        <v>71</v>
      </c>
      <c r="J9" s="724" t="s">
        <v>66</v>
      </c>
      <c r="K9" s="725" t="s">
        <v>72</v>
      </c>
      <c r="L9" s="528">
        <v>13225052</v>
      </c>
      <c r="M9" s="528">
        <f>N9+O9</f>
        <v>96798.25</v>
      </c>
      <c r="N9" s="28">
        <v>96798.25</v>
      </c>
      <c r="O9" s="532">
        <v>0</v>
      </c>
      <c r="P9" s="534">
        <f>M9/L9</f>
        <v>7.3193095951531988E-3</v>
      </c>
      <c r="Q9" s="534">
        <f>M9/G9</f>
        <v>2.0919183651566583E-4</v>
      </c>
      <c r="R9" s="719" t="s">
        <v>338</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81"/>
      <c r="B10" s="724"/>
      <c r="C10" s="724"/>
      <c r="D10" s="724"/>
      <c r="E10" s="724"/>
      <c r="F10" s="724"/>
      <c r="G10" s="723"/>
      <c r="H10" s="724"/>
      <c r="I10" s="724"/>
      <c r="J10" s="724"/>
      <c r="K10" s="726"/>
      <c r="L10" s="704"/>
      <c r="M10" s="704"/>
      <c r="N10" s="30" t="s">
        <v>73</v>
      </c>
      <c r="O10" s="730"/>
      <c r="P10" s="566"/>
      <c r="Q10" s="566"/>
      <c r="R10" s="710"/>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82"/>
      <c r="B11" s="724"/>
      <c r="C11" s="724"/>
      <c r="D11" s="724"/>
      <c r="E11" s="724"/>
      <c r="F11" s="724"/>
      <c r="G11" s="723"/>
      <c r="H11" s="724"/>
      <c r="I11" s="724"/>
      <c r="J11" s="724"/>
      <c r="K11" s="727"/>
      <c r="L11" s="529"/>
      <c r="M11" s="529"/>
      <c r="N11" s="31">
        <v>290394.75</v>
      </c>
      <c r="O11" s="533"/>
      <c r="P11" s="535"/>
      <c r="Q11" s="535"/>
      <c r="R11" s="711"/>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20">
        <v>3</v>
      </c>
      <c r="B12" s="526" t="s">
        <v>21</v>
      </c>
      <c r="C12" s="526" t="s">
        <v>22</v>
      </c>
      <c r="D12" s="526" t="s">
        <v>74</v>
      </c>
      <c r="E12" s="526" t="s">
        <v>23</v>
      </c>
      <c r="F12" s="526" t="s">
        <v>64</v>
      </c>
      <c r="G12" s="729">
        <v>400418989.25999999</v>
      </c>
      <c r="H12" s="526" t="s">
        <v>75</v>
      </c>
      <c r="I12" s="526" t="s">
        <v>76</v>
      </c>
      <c r="J12" s="526" t="s">
        <v>66</v>
      </c>
      <c r="K12" s="524" t="s">
        <v>77</v>
      </c>
      <c r="L12" s="528">
        <v>178471075</v>
      </c>
      <c r="M12" s="528">
        <f>N12+O12</f>
        <v>11053466</v>
      </c>
      <c r="N12" s="32">
        <v>11053466</v>
      </c>
      <c r="O12" s="532">
        <v>0</v>
      </c>
      <c r="P12" s="534">
        <f>M12/L12</f>
        <v>6.1934215390365074E-2</v>
      </c>
      <c r="Q12" s="534">
        <f>(M12+M15+M16)/G12</f>
        <v>0.1545071279320076</v>
      </c>
      <c r="R12" s="731" t="s">
        <v>346</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21"/>
      <c r="B13" s="542"/>
      <c r="C13" s="542"/>
      <c r="D13" s="542"/>
      <c r="E13" s="542"/>
      <c r="F13" s="542"/>
      <c r="G13" s="716"/>
      <c r="H13" s="542"/>
      <c r="I13" s="542"/>
      <c r="J13" s="542"/>
      <c r="K13" s="565"/>
      <c r="L13" s="704"/>
      <c r="M13" s="704"/>
      <c r="N13" s="33" t="s">
        <v>78</v>
      </c>
      <c r="O13" s="730"/>
      <c r="P13" s="566"/>
      <c r="Q13" s="566"/>
      <c r="R13" s="732"/>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721"/>
      <c r="B14" s="542"/>
      <c r="C14" s="542"/>
      <c r="D14" s="542"/>
      <c r="E14" s="542"/>
      <c r="F14" s="542"/>
      <c r="G14" s="716"/>
      <c r="H14" s="542"/>
      <c r="I14" s="542"/>
      <c r="J14" s="542"/>
      <c r="K14" s="525"/>
      <c r="L14" s="529"/>
      <c r="M14" s="529"/>
      <c r="N14" s="34">
        <v>33160392</v>
      </c>
      <c r="O14" s="533"/>
      <c r="P14" s="535"/>
      <c r="Q14" s="566"/>
      <c r="R14" s="732"/>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721"/>
      <c r="B15" s="542"/>
      <c r="C15" s="542"/>
      <c r="D15" s="542"/>
      <c r="E15" s="542"/>
      <c r="F15" s="542"/>
      <c r="G15" s="716"/>
      <c r="H15" s="542"/>
      <c r="I15" s="542"/>
      <c r="J15" s="132" t="s">
        <v>13</v>
      </c>
      <c r="K15" s="409" t="s">
        <v>314</v>
      </c>
      <c r="L15" s="290">
        <v>40518449.969999999</v>
      </c>
      <c r="M15" s="241">
        <f t="shared" ref="M15:M25" si="0">N15+O15</f>
        <v>39887710.969999999</v>
      </c>
      <c r="N15" s="35">
        <v>39887710.969999999</v>
      </c>
      <c r="O15" s="36">
        <v>0</v>
      </c>
      <c r="P15" s="136">
        <f t="shared" ref="P15:P24" si="1">M15/L15</f>
        <v>0.98443328902100147</v>
      </c>
      <c r="Q15" s="566"/>
      <c r="R15" s="1" t="s">
        <v>310</v>
      </c>
      <c r="S15" s="23"/>
    </row>
    <row r="16" spans="1:77" s="29" customFormat="1" ht="119.45" customHeight="1" x14ac:dyDescent="0.25">
      <c r="A16" s="721"/>
      <c r="B16" s="542"/>
      <c r="C16" s="542"/>
      <c r="D16" s="542"/>
      <c r="E16" s="542"/>
      <c r="F16" s="542"/>
      <c r="G16" s="716"/>
      <c r="H16" s="542"/>
      <c r="I16" s="542"/>
      <c r="J16" s="526" t="s">
        <v>66</v>
      </c>
      <c r="K16" s="524" t="s">
        <v>79</v>
      </c>
      <c r="L16" s="661">
        <v>10926411.029999999</v>
      </c>
      <c r="M16" s="643">
        <f>N16+N17+N18+O18</f>
        <v>10926411.030000001</v>
      </c>
      <c r="N16" s="37">
        <v>823671</v>
      </c>
      <c r="O16" s="242">
        <v>0</v>
      </c>
      <c r="P16" s="534">
        <f t="shared" si="1"/>
        <v>1.0000000000000002</v>
      </c>
      <c r="Q16" s="566"/>
      <c r="R16" s="731" t="s">
        <v>255</v>
      </c>
      <c r="S16" s="23"/>
    </row>
    <row r="17" spans="1:77" s="29" customFormat="1" ht="148.9" customHeight="1" x14ac:dyDescent="0.25">
      <c r="A17" s="721"/>
      <c r="B17" s="542"/>
      <c r="C17" s="542"/>
      <c r="D17" s="542"/>
      <c r="E17" s="542"/>
      <c r="F17" s="542"/>
      <c r="G17" s="716"/>
      <c r="H17" s="542"/>
      <c r="I17" s="542"/>
      <c r="J17" s="542"/>
      <c r="K17" s="565"/>
      <c r="L17" s="733"/>
      <c r="M17" s="734"/>
      <c r="N17" s="37">
        <v>5878388</v>
      </c>
      <c r="O17" s="243">
        <v>0</v>
      </c>
      <c r="P17" s="566"/>
      <c r="Q17" s="566"/>
      <c r="R17" s="732"/>
      <c r="S17" s="23"/>
    </row>
    <row r="18" spans="1:77" s="29" customFormat="1" ht="180.6" customHeight="1" x14ac:dyDescent="0.25">
      <c r="A18" s="722"/>
      <c r="B18" s="527"/>
      <c r="C18" s="527"/>
      <c r="D18" s="527"/>
      <c r="E18" s="527"/>
      <c r="F18" s="527"/>
      <c r="G18" s="717"/>
      <c r="H18" s="527"/>
      <c r="I18" s="527"/>
      <c r="J18" s="527"/>
      <c r="K18" s="525"/>
      <c r="L18" s="662"/>
      <c r="M18" s="644"/>
      <c r="N18" s="37">
        <v>0</v>
      </c>
      <c r="O18" s="243">
        <v>4224352.03</v>
      </c>
      <c r="P18" s="535"/>
      <c r="Q18" s="566"/>
      <c r="R18" s="735"/>
      <c r="S18" s="23"/>
    </row>
    <row r="19" spans="1:77" ht="308.25" customHeight="1" x14ac:dyDescent="0.25">
      <c r="A19" s="720">
        <v>4</v>
      </c>
      <c r="B19" s="526" t="s">
        <v>80</v>
      </c>
      <c r="C19" s="745" t="s">
        <v>351</v>
      </c>
      <c r="D19" s="526" t="s">
        <v>74</v>
      </c>
      <c r="E19" s="747" t="s">
        <v>81</v>
      </c>
      <c r="F19" s="742" t="s">
        <v>64</v>
      </c>
      <c r="G19" s="729">
        <v>433013258.18000001</v>
      </c>
      <c r="H19" s="759" t="s">
        <v>75</v>
      </c>
      <c r="I19" s="762" t="s">
        <v>82</v>
      </c>
      <c r="J19" s="526" t="s">
        <v>66</v>
      </c>
      <c r="K19" s="765" t="s">
        <v>83</v>
      </c>
      <c r="L19" s="661">
        <v>354887803</v>
      </c>
      <c r="M19" s="528">
        <f>N19+O19+N20</f>
        <v>88721951</v>
      </c>
      <c r="N19" s="41">
        <v>88653154</v>
      </c>
      <c r="O19" s="532">
        <v>0</v>
      </c>
      <c r="P19" s="534">
        <f t="shared" si="1"/>
        <v>0.250000000704448</v>
      </c>
      <c r="Q19" s="534">
        <f>(M19+M21+M22+M23)/G19</f>
        <v>0.41048143132401121</v>
      </c>
      <c r="R19" s="731" t="s">
        <v>354</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94.9" customHeight="1" x14ac:dyDescent="0.25">
      <c r="A20" s="721"/>
      <c r="B20" s="542"/>
      <c r="C20" s="746"/>
      <c r="D20" s="542"/>
      <c r="E20" s="687"/>
      <c r="F20" s="713"/>
      <c r="G20" s="716"/>
      <c r="H20" s="760"/>
      <c r="I20" s="763"/>
      <c r="J20" s="527"/>
      <c r="K20" s="525"/>
      <c r="L20" s="662"/>
      <c r="M20" s="529"/>
      <c r="N20" s="41">
        <v>68797</v>
      </c>
      <c r="O20" s="533"/>
      <c r="P20" s="535"/>
      <c r="Q20" s="566"/>
      <c r="R20" s="735"/>
      <c r="S20" s="23"/>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138.75" customHeight="1" x14ac:dyDescent="0.25">
      <c r="A21" s="721"/>
      <c r="B21" s="542"/>
      <c r="C21" s="746"/>
      <c r="D21" s="542"/>
      <c r="E21" s="687"/>
      <c r="F21" s="713"/>
      <c r="G21" s="716"/>
      <c r="H21" s="760"/>
      <c r="I21" s="763"/>
      <c r="J21" s="427" t="s">
        <v>352</v>
      </c>
      <c r="K21" s="427" t="s">
        <v>353</v>
      </c>
      <c r="L21" s="425">
        <v>68797</v>
      </c>
      <c r="M21" s="241">
        <f t="shared" si="0"/>
        <v>68797</v>
      </c>
      <c r="N21" s="41">
        <v>68797</v>
      </c>
      <c r="O21" s="426">
        <v>0</v>
      </c>
      <c r="P21" s="144">
        <f t="shared" si="1"/>
        <v>1</v>
      </c>
      <c r="Q21" s="566"/>
      <c r="R21" s="442" t="s">
        <v>378</v>
      </c>
      <c r="S21" s="23"/>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168" customHeight="1" x14ac:dyDescent="0.25">
      <c r="A22" s="721"/>
      <c r="B22" s="542"/>
      <c r="C22" s="746"/>
      <c r="D22" s="542"/>
      <c r="E22" s="687"/>
      <c r="F22" s="713"/>
      <c r="G22" s="716"/>
      <c r="H22" s="760"/>
      <c r="I22" s="763"/>
      <c r="J22" s="427" t="s">
        <v>352</v>
      </c>
      <c r="K22" s="441" t="s">
        <v>376</v>
      </c>
      <c r="L22" s="440">
        <v>88653154</v>
      </c>
      <c r="M22" s="241">
        <f t="shared" si="0"/>
        <v>88653154</v>
      </c>
      <c r="N22" s="41">
        <v>88653154</v>
      </c>
      <c r="O22" s="426">
        <v>0</v>
      </c>
      <c r="P22" s="144">
        <f t="shared" si="1"/>
        <v>1</v>
      </c>
      <c r="Q22" s="566"/>
      <c r="R22" s="442" t="s">
        <v>377</v>
      </c>
      <c r="S22" s="23"/>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ht="409.5" x14ac:dyDescent="0.25">
      <c r="A23" s="722"/>
      <c r="B23" s="527"/>
      <c r="C23" s="527"/>
      <c r="D23" s="517"/>
      <c r="E23" s="688"/>
      <c r="F23" s="744"/>
      <c r="G23" s="717"/>
      <c r="H23" s="761"/>
      <c r="I23" s="764"/>
      <c r="J23" s="132" t="s">
        <v>16</v>
      </c>
      <c r="K23" s="156" t="s">
        <v>84</v>
      </c>
      <c r="L23" s="38">
        <v>300000</v>
      </c>
      <c r="M23" s="241">
        <f t="shared" si="0"/>
        <v>300000</v>
      </c>
      <c r="N23" s="41">
        <v>300000</v>
      </c>
      <c r="O23" s="244">
        <v>0</v>
      </c>
      <c r="P23" s="144">
        <f t="shared" si="1"/>
        <v>1</v>
      </c>
      <c r="Q23" s="535"/>
      <c r="R23" s="424" t="s">
        <v>342</v>
      </c>
      <c r="S23" s="23"/>
    </row>
    <row r="24" spans="1:77" ht="270" x14ac:dyDescent="0.25">
      <c r="A24" s="728">
        <v>5</v>
      </c>
      <c r="B24" s="736" t="s">
        <v>19</v>
      </c>
      <c r="C24" s="526" t="s">
        <v>85</v>
      </c>
      <c r="D24" s="526" t="s">
        <v>63</v>
      </c>
      <c r="E24" s="739" t="s">
        <v>86</v>
      </c>
      <c r="F24" s="742" t="s">
        <v>25</v>
      </c>
      <c r="G24" s="748">
        <v>383980487.01999998</v>
      </c>
      <c r="H24" s="659" t="s">
        <v>19</v>
      </c>
      <c r="I24" s="752" t="s">
        <v>87</v>
      </c>
      <c r="J24" s="156" t="s">
        <v>13</v>
      </c>
      <c r="K24" s="156" t="s">
        <v>88</v>
      </c>
      <c r="L24" s="38">
        <v>31074718.09</v>
      </c>
      <c r="M24" s="241">
        <f t="shared" si="0"/>
        <v>31074718.09</v>
      </c>
      <c r="N24" s="41">
        <v>31074718.09</v>
      </c>
      <c r="O24" s="244">
        <v>0</v>
      </c>
      <c r="P24" s="144">
        <f t="shared" si="1"/>
        <v>1</v>
      </c>
      <c r="Q24" s="534">
        <f>(M24+M25+M26+M27+M28)/G24</f>
        <v>8.2025185223434285E-2</v>
      </c>
      <c r="R24" s="1" t="s">
        <v>384</v>
      </c>
      <c r="S24" s="23"/>
    </row>
    <row r="25" spans="1:77" ht="90" x14ac:dyDescent="0.25">
      <c r="A25" s="681"/>
      <c r="B25" s="737"/>
      <c r="C25" s="542"/>
      <c r="D25" s="542"/>
      <c r="E25" s="740"/>
      <c r="F25" s="743"/>
      <c r="G25" s="749"/>
      <c r="H25" s="751"/>
      <c r="I25" s="753"/>
      <c r="J25" s="132" t="s">
        <v>66</v>
      </c>
      <c r="K25" s="156" t="s">
        <v>89</v>
      </c>
      <c r="L25" s="38">
        <v>24838.28</v>
      </c>
      <c r="M25" s="241">
        <f t="shared" si="0"/>
        <v>24838.28</v>
      </c>
      <c r="N25" s="27">
        <v>0</v>
      </c>
      <c r="O25" s="244">
        <v>24838.28</v>
      </c>
      <c r="P25" s="144"/>
      <c r="Q25" s="566"/>
      <c r="R25" s="245" t="s">
        <v>90</v>
      </c>
      <c r="S25" s="23"/>
    </row>
    <row r="26" spans="1:77" ht="103.5" customHeight="1" x14ac:dyDescent="0.25">
      <c r="A26" s="681"/>
      <c r="B26" s="737"/>
      <c r="C26" s="542"/>
      <c r="D26" s="627"/>
      <c r="E26" s="740"/>
      <c r="F26" s="743"/>
      <c r="G26" s="749"/>
      <c r="H26" s="751"/>
      <c r="I26" s="753"/>
      <c r="J26" s="132" t="s">
        <v>66</v>
      </c>
      <c r="K26" s="156" t="s">
        <v>91</v>
      </c>
      <c r="L26" s="38">
        <v>89233</v>
      </c>
      <c r="M26" s="241">
        <v>89233</v>
      </c>
      <c r="N26" s="755">
        <v>393223</v>
      </c>
      <c r="O26" s="244">
        <v>0</v>
      </c>
      <c r="P26" s="144">
        <f t="shared" ref="P26:P40" si="2">M26/L26</f>
        <v>1</v>
      </c>
      <c r="Q26" s="566"/>
      <c r="R26" s="758" t="s">
        <v>92</v>
      </c>
      <c r="S26" s="23"/>
    </row>
    <row r="27" spans="1:77" ht="137.25" customHeight="1" x14ac:dyDescent="0.25">
      <c r="A27" s="681"/>
      <c r="B27" s="737"/>
      <c r="C27" s="542"/>
      <c r="D27" s="627"/>
      <c r="E27" s="740"/>
      <c r="F27" s="743"/>
      <c r="G27" s="749"/>
      <c r="H27" s="751"/>
      <c r="I27" s="753"/>
      <c r="J27" s="132" t="s">
        <v>66</v>
      </c>
      <c r="K27" s="156" t="s">
        <v>93</v>
      </c>
      <c r="L27" s="38">
        <v>303990</v>
      </c>
      <c r="M27" s="241">
        <v>303990</v>
      </c>
      <c r="N27" s="756"/>
      <c r="O27" s="244">
        <v>0</v>
      </c>
      <c r="P27" s="144">
        <f t="shared" si="2"/>
        <v>1</v>
      </c>
      <c r="Q27" s="566"/>
      <c r="R27" s="711"/>
      <c r="S27" s="23"/>
    </row>
    <row r="28" spans="1:77" ht="75" x14ac:dyDescent="0.25">
      <c r="A28" s="682"/>
      <c r="B28" s="738"/>
      <c r="C28" s="527"/>
      <c r="D28" s="517"/>
      <c r="E28" s="741"/>
      <c r="F28" s="744"/>
      <c r="G28" s="750"/>
      <c r="H28" s="660"/>
      <c r="I28" s="754"/>
      <c r="J28" s="132" t="s">
        <v>66</v>
      </c>
      <c r="K28" s="156" t="s">
        <v>94</v>
      </c>
      <c r="L28" s="38">
        <v>3291.2</v>
      </c>
      <c r="M28" s="241">
        <f t="shared" ref="M28:M34" si="3">N28+O28</f>
        <v>3291.2</v>
      </c>
      <c r="N28" s="27">
        <v>0</v>
      </c>
      <c r="O28" s="244">
        <v>3291.2</v>
      </c>
      <c r="P28" s="144">
        <f t="shared" si="2"/>
        <v>1</v>
      </c>
      <c r="Q28" s="535"/>
      <c r="R28" s="245" t="s">
        <v>95</v>
      </c>
      <c r="S28" s="23"/>
    </row>
    <row r="29" spans="1:77" ht="360" x14ac:dyDescent="0.25">
      <c r="A29" s="728">
        <v>6</v>
      </c>
      <c r="B29" s="757" t="s">
        <v>19</v>
      </c>
      <c r="C29" s="526" t="s">
        <v>31</v>
      </c>
      <c r="D29" s="526" t="s">
        <v>63</v>
      </c>
      <c r="E29" s="526" t="s">
        <v>32</v>
      </c>
      <c r="F29" s="526" t="s">
        <v>96</v>
      </c>
      <c r="G29" s="748">
        <v>77718036.650000006</v>
      </c>
      <c r="H29" s="526" t="s">
        <v>19</v>
      </c>
      <c r="I29" s="526" t="s">
        <v>87</v>
      </c>
      <c r="J29" s="150" t="s">
        <v>13</v>
      </c>
      <c r="K29" s="246" t="s">
        <v>97</v>
      </c>
      <c r="L29" s="247">
        <v>19504849.310000002</v>
      </c>
      <c r="M29" s="248">
        <f t="shared" si="3"/>
        <v>16163365.609999999</v>
      </c>
      <c r="N29" s="249">
        <v>16163365.609999999</v>
      </c>
      <c r="O29" s="250">
        <v>0</v>
      </c>
      <c r="P29" s="144">
        <f t="shared" si="2"/>
        <v>0.8286844647250442</v>
      </c>
      <c r="Q29" s="534">
        <f>(M29+M30)/G29</f>
        <v>0.20845888944622482</v>
      </c>
      <c r="R29" s="251" t="s">
        <v>306</v>
      </c>
      <c r="S29" s="23"/>
      <c r="T29" s="23"/>
    </row>
    <row r="30" spans="1:77" ht="172.9" customHeight="1" x14ac:dyDescent="0.25">
      <c r="A30" s="682"/>
      <c r="B30" s="684"/>
      <c r="C30" s="527"/>
      <c r="D30" s="527"/>
      <c r="E30" s="527"/>
      <c r="F30" s="527"/>
      <c r="G30" s="750"/>
      <c r="H30" s="527"/>
      <c r="I30" s="527"/>
      <c r="J30" s="252" t="s">
        <v>66</v>
      </c>
      <c r="K30" s="156" t="s">
        <v>98</v>
      </c>
      <c r="L30" s="38">
        <v>44293.75</v>
      </c>
      <c r="M30" s="241">
        <f t="shared" si="3"/>
        <v>37650</v>
      </c>
      <c r="N30" s="40">
        <v>37650</v>
      </c>
      <c r="O30" s="244">
        <v>0</v>
      </c>
      <c r="P30" s="144">
        <f t="shared" si="2"/>
        <v>0.85000705517144071</v>
      </c>
      <c r="Q30" s="535"/>
      <c r="R30" s="245" t="s">
        <v>99</v>
      </c>
      <c r="S30" s="23"/>
    </row>
    <row r="31" spans="1:77" ht="285" x14ac:dyDescent="0.25">
      <c r="A31" s="728">
        <v>7</v>
      </c>
      <c r="B31" s="757" t="s">
        <v>19</v>
      </c>
      <c r="C31" s="526" t="s">
        <v>33</v>
      </c>
      <c r="D31" s="526" t="s">
        <v>63</v>
      </c>
      <c r="E31" s="526" t="s">
        <v>32</v>
      </c>
      <c r="F31" s="526" t="s">
        <v>25</v>
      </c>
      <c r="G31" s="748">
        <v>429420138.85000002</v>
      </c>
      <c r="H31" s="526" t="s">
        <v>19</v>
      </c>
      <c r="I31" s="526" t="s">
        <v>87</v>
      </c>
      <c r="J31" s="239" t="s">
        <v>13</v>
      </c>
      <c r="K31" s="253" t="s">
        <v>100</v>
      </c>
      <c r="L31" s="99">
        <v>35285573.330000006</v>
      </c>
      <c r="M31" s="241">
        <f t="shared" si="3"/>
        <v>35285573.329999998</v>
      </c>
      <c r="N31" s="41">
        <v>35285573.329999998</v>
      </c>
      <c r="O31" s="143">
        <v>0</v>
      </c>
      <c r="P31" s="165">
        <f>M31/L31</f>
        <v>0.99999999999999978</v>
      </c>
      <c r="Q31" s="534">
        <f>(M31+M32)/G31</f>
        <v>8.2957097506886054E-2</v>
      </c>
      <c r="R31" s="1" t="s">
        <v>101</v>
      </c>
      <c r="S31" s="23"/>
    </row>
    <row r="32" spans="1:77" ht="165" x14ac:dyDescent="0.25">
      <c r="A32" s="682"/>
      <c r="B32" s="684"/>
      <c r="C32" s="527"/>
      <c r="D32" s="527"/>
      <c r="E32" s="527"/>
      <c r="F32" s="527"/>
      <c r="G32" s="750"/>
      <c r="H32" s="527"/>
      <c r="I32" s="527"/>
      <c r="J32" s="252" t="s">
        <v>66</v>
      </c>
      <c r="K32" s="156" t="s">
        <v>93</v>
      </c>
      <c r="L32" s="38">
        <v>397500</v>
      </c>
      <c r="M32" s="241">
        <f t="shared" si="3"/>
        <v>337875</v>
      </c>
      <c r="N32" s="40">
        <v>337875</v>
      </c>
      <c r="O32" s="244">
        <v>0</v>
      </c>
      <c r="P32" s="144">
        <f t="shared" si="2"/>
        <v>0.85</v>
      </c>
      <c r="Q32" s="535"/>
      <c r="R32" s="435" t="s">
        <v>102</v>
      </c>
      <c r="S32" s="23"/>
    </row>
    <row r="33" spans="1:19" ht="315" x14ac:dyDescent="0.25">
      <c r="A33" s="720">
        <v>9</v>
      </c>
      <c r="B33" s="526" t="s">
        <v>12</v>
      </c>
      <c r="C33" s="526" t="s">
        <v>24</v>
      </c>
      <c r="D33" s="526" t="s">
        <v>103</v>
      </c>
      <c r="E33" s="526" t="s">
        <v>104</v>
      </c>
      <c r="F33" s="526" t="s">
        <v>25</v>
      </c>
      <c r="G33" s="729">
        <v>121876492.78</v>
      </c>
      <c r="H33" s="526" t="s">
        <v>12</v>
      </c>
      <c r="I33" s="526" t="s">
        <v>105</v>
      </c>
      <c r="J33" s="132" t="s">
        <v>13</v>
      </c>
      <c r="K33" s="26" t="s">
        <v>311</v>
      </c>
      <c r="L33" s="38">
        <v>8920521.7899999991</v>
      </c>
      <c r="M33" s="241">
        <f t="shared" si="3"/>
        <v>8920521.7899999991</v>
      </c>
      <c r="N33" s="39">
        <v>8920521.7899999991</v>
      </c>
      <c r="O33" s="244">
        <v>0</v>
      </c>
      <c r="P33" s="144">
        <f t="shared" si="2"/>
        <v>1</v>
      </c>
      <c r="Q33" s="534">
        <f>(M33+M34)/G33</f>
        <v>7.3193128441121844E-2</v>
      </c>
      <c r="R33" s="1" t="s">
        <v>345</v>
      </c>
      <c r="S33" s="23"/>
    </row>
    <row r="34" spans="1:19" ht="315" x14ac:dyDescent="0.25">
      <c r="A34" s="722"/>
      <c r="B34" s="527"/>
      <c r="C34" s="527"/>
      <c r="D34" s="527"/>
      <c r="E34" s="527"/>
      <c r="F34" s="527"/>
      <c r="G34" s="717"/>
      <c r="H34" s="527"/>
      <c r="I34" s="527"/>
      <c r="J34" s="252" t="s">
        <v>66</v>
      </c>
      <c r="K34" s="422" t="s">
        <v>347</v>
      </c>
      <c r="L34" s="133">
        <v>8039972.46</v>
      </c>
      <c r="M34" s="241">
        <f t="shared" si="3"/>
        <v>0</v>
      </c>
      <c r="N34" s="42">
        <v>0</v>
      </c>
      <c r="O34" s="244">
        <v>0</v>
      </c>
      <c r="P34" s="144">
        <f t="shared" si="2"/>
        <v>0</v>
      </c>
      <c r="Q34" s="566"/>
      <c r="R34" s="423" t="s">
        <v>349</v>
      </c>
      <c r="S34" s="23"/>
    </row>
    <row r="35" spans="1:19" ht="408" customHeight="1" x14ac:dyDescent="0.25">
      <c r="A35" s="720">
        <v>11</v>
      </c>
      <c r="B35" s="526" t="s">
        <v>106</v>
      </c>
      <c r="C35" s="526" t="s">
        <v>107</v>
      </c>
      <c r="D35" s="526" t="s">
        <v>74</v>
      </c>
      <c r="E35" s="739" t="s">
        <v>108</v>
      </c>
      <c r="F35" s="742" t="s">
        <v>25</v>
      </c>
      <c r="G35" s="748">
        <v>50983386.560000002</v>
      </c>
      <c r="H35" s="659" t="s">
        <v>75</v>
      </c>
      <c r="I35" s="774" t="s">
        <v>109</v>
      </c>
      <c r="J35" s="239" t="s">
        <v>13</v>
      </c>
      <c r="K35" s="436" t="s">
        <v>362</v>
      </c>
      <c r="L35" s="43">
        <v>9633792.9000000004</v>
      </c>
      <c r="M35" s="254">
        <f>N35+O35</f>
        <v>2135621.39</v>
      </c>
      <c r="N35" s="39">
        <v>2135621.39</v>
      </c>
      <c r="O35" s="45">
        <v>0</v>
      </c>
      <c r="P35" s="144">
        <f t="shared" si="2"/>
        <v>0.22168022627930895</v>
      </c>
      <c r="Q35" s="534">
        <f>(M35+35+M37+M38+M39)/G35</f>
        <v>0.19108535245172226</v>
      </c>
      <c r="R35" s="439" t="s">
        <v>365</v>
      </c>
      <c r="S35" s="23"/>
    </row>
    <row r="36" spans="1:19" ht="75" x14ac:dyDescent="0.25">
      <c r="A36" s="721"/>
      <c r="B36" s="542"/>
      <c r="C36" s="542"/>
      <c r="D36" s="542"/>
      <c r="E36" s="740"/>
      <c r="F36" s="713"/>
      <c r="G36" s="749"/>
      <c r="H36" s="751"/>
      <c r="I36" s="775"/>
      <c r="J36" s="438" t="s">
        <v>366</v>
      </c>
      <c r="K36" s="436" t="s">
        <v>363</v>
      </c>
      <c r="L36" s="437">
        <v>215985</v>
      </c>
      <c r="M36" s="254">
        <f>N36+O36</f>
        <v>215985</v>
      </c>
      <c r="N36" s="39">
        <v>215985</v>
      </c>
      <c r="O36" s="45">
        <v>0</v>
      </c>
      <c r="P36" s="144">
        <f t="shared" si="2"/>
        <v>1</v>
      </c>
      <c r="Q36" s="566"/>
      <c r="R36" s="439" t="s">
        <v>364</v>
      </c>
      <c r="S36" s="23"/>
    </row>
    <row r="37" spans="1:19" ht="124.5" customHeight="1" x14ac:dyDescent="0.25">
      <c r="A37" s="721"/>
      <c r="B37" s="542"/>
      <c r="C37" s="542"/>
      <c r="D37" s="627"/>
      <c r="E37" s="772"/>
      <c r="F37" s="743"/>
      <c r="G37" s="749"/>
      <c r="H37" s="751"/>
      <c r="I37" s="775"/>
      <c r="J37" s="132" t="s">
        <v>16</v>
      </c>
      <c r="K37" s="156" t="s">
        <v>110</v>
      </c>
      <c r="L37" s="38">
        <v>1000</v>
      </c>
      <c r="M37" s="38">
        <v>1000</v>
      </c>
      <c r="N37" s="46">
        <v>1000</v>
      </c>
      <c r="O37" s="44">
        <v>0</v>
      </c>
      <c r="P37" s="144">
        <f t="shared" si="2"/>
        <v>1</v>
      </c>
      <c r="Q37" s="566"/>
      <c r="R37" s="245" t="s">
        <v>111</v>
      </c>
      <c r="S37" s="23"/>
    </row>
    <row r="38" spans="1:19" ht="240" x14ac:dyDescent="0.25">
      <c r="A38" s="721"/>
      <c r="B38" s="542"/>
      <c r="C38" s="542"/>
      <c r="D38" s="627"/>
      <c r="E38" s="772"/>
      <c r="F38" s="743"/>
      <c r="G38" s="749"/>
      <c r="H38" s="751"/>
      <c r="I38" s="775"/>
      <c r="J38" s="132" t="s">
        <v>66</v>
      </c>
      <c r="K38" s="407" t="s">
        <v>313</v>
      </c>
      <c r="L38" s="38">
        <v>6773775.2599999998</v>
      </c>
      <c r="M38" s="241">
        <f>N38+O38</f>
        <v>7605522</v>
      </c>
      <c r="N38" s="40">
        <v>7605522</v>
      </c>
      <c r="O38" s="244">
        <v>0</v>
      </c>
      <c r="P38" s="144">
        <f t="shared" si="2"/>
        <v>1.1227892435273974</v>
      </c>
      <c r="Q38" s="566"/>
      <c r="R38" s="408" t="s">
        <v>312</v>
      </c>
      <c r="S38" s="23"/>
    </row>
    <row r="39" spans="1:19" ht="60" x14ac:dyDescent="0.25">
      <c r="A39" s="722"/>
      <c r="B39" s="527"/>
      <c r="C39" s="527"/>
      <c r="D39" s="517"/>
      <c r="E39" s="773"/>
      <c r="F39" s="744"/>
      <c r="G39" s="750"/>
      <c r="H39" s="660"/>
      <c r="I39" s="776"/>
      <c r="J39" s="252" t="s">
        <v>112</v>
      </c>
      <c r="K39" s="156" t="s">
        <v>113</v>
      </c>
      <c r="L39" s="38">
        <v>0</v>
      </c>
      <c r="M39" s="241">
        <f>N39+O39</f>
        <v>0</v>
      </c>
      <c r="N39" s="27">
        <v>0</v>
      </c>
      <c r="O39" s="244">
        <v>0</v>
      </c>
      <c r="P39" s="144">
        <v>0</v>
      </c>
      <c r="Q39" s="535"/>
      <c r="R39" s="47" t="s">
        <v>114</v>
      </c>
      <c r="S39" s="23"/>
    </row>
    <row r="40" spans="1:19" ht="150" x14ac:dyDescent="0.25">
      <c r="A40" s="255">
        <v>13</v>
      </c>
      <c r="B40" s="256" t="s">
        <v>19</v>
      </c>
      <c r="C40" s="256" t="s">
        <v>26</v>
      </c>
      <c r="D40" s="256" t="s">
        <v>63</v>
      </c>
      <c r="E40" s="162" t="s">
        <v>115</v>
      </c>
      <c r="F40" s="162" t="s">
        <v>25</v>
      </c>
      <c r="G40" s="122">
        <v>75726679.859999999</v>
      </c>
      <c r="H40" s="122" t="s">
        <v>19</v>
      </c>
      <c r="I40" s="2" t="s">
        <v>116</v>
      </c>
      <c r="J40" s="132" t="s">
        <v>66</v>
      </c>
      <c r="K40" s="156" t="s">
        <v>117</v>
      </c>
      <c r="L40" s="142">
        <v>259240</v>
      </c>
      <c r="M40" s="257">
        <f>N40+O40</f>
        <v>259240</v>
      </c>
      <c r="N40" s="37">
        <v>259240</v>
      </c>
      <c r="O40" s="258">
        <v>0</v>
      </c>
      <c r="P40" s="144">
        <f t="shared" si="2"/>
        <v>1</v>
      </c>
      <c r="Q40" s="136">
        <f>M40/G40</f>
        <v>3.4233641363819326E-3</v>
      </c>
      <c r="R40" s="245" t="s">
        <v>118</v>
      </c>
      <c r="S40" s="23"/>
    </row>
    <row r="41" spans="1:19" ht="150" x14ac:dyDescent="0.25">
      <c r="A41" s="255">
        <v>14</v>
      </c>
      <c r="B41" s="256" t="s">
        <v>19</v>
      </c>
      <c r="C41" s="256" t="s">
        <v>119</v>
      </c>
      <c r="D41" s="256" t="s">
        <v>63</v>
      </c>
      <c r="E41" s="162" t="s">
        <v>30</v>
      </c>
      <c r="F41" s="259" t="s">
        <v>25</v>
      </c>
      <c r="G41" s="122">
        <v>114144662.22</v>
      </c>
      <c r="H41" s="122" t="s">
        <v>19</v>
      </c>
      <c r="I41" s="2" t="s">
        <v>87</v>
      </c>
      <c r="J41" s="354" t="s">
        <v>66</v>
      </c>
      <c r="K41" s="260" t="s">
        <v>120</v>
      </c>
      <c r="L41" s="48">
        <v>186679.77</v>
      </c>
      <c r="M41" s="241">
        <f t="shared" ref="M41:M42" si="4">N41+O41</f>
        <v>195663</v>
      </c>
      <c r="N41" s="49">
        <v>195663</v>
      </c>
      <c r="O41" s="254">
        <v>0</v>
      </c>
      <c r="P41" s="136">
        <f>M41/L41</f>
        <v>1.0481210685014237</v>
      </c>
      <c r="Q41" s="136">
        <f>M41/G41</f>
        <v>1.7141668843251145E-3</v>
      </c>
      <c r="R41" s="245" t="s">
        <v>121</v>
      </c>
      <c r="S41" s="23"/>
    </row>
    <row r="42" spans="1:19" ht="135" x14ac:dyDescent="0.25">
      <c r="A42" s="255">
        <v>15</v>
      </c>
      <c r="B42" s="256" t="s">
        <v>19</v>
      </c>
      <c r="C42" s="256" t="s">
        <v>27</v>
      </c>
      <c r="D42" s="256" t="s">
        <v>63</v>
      </c>
      <c r="E42" s="162" t="s">
        <v>30</v>
      </c>
      <c r="F42" s="259" t="s">
        <v>25</v>
      </c>
      <c r="G42" s="122">
        <v>97275841.819999993</v>
      </c>
      <c r="H42" s="122" t="s">
        <v>19</v>
      </c>
      <c r="I42" s="2" t="s">
        <v>87</v>
      </c>
      <c r="J42" s="252" t="s">
        <v>66</v>
      </c>
      <c r="K42" s="261" t="s">
        <v>122</v>
      </c>
      <c r="L42" s="262">
        <v>910378.05</v>
      </c>
      <c r="M42" s="48">
        <f t="shared" si="4"/>
        <v>751433</v>
      </c>
      <c r="N42" s="263">
        <v>751433</v>
      </c>
      <c r="O42" s="264">
        <v>0</v>
      </c>
      <c r="P42" s="265">
        <v>1</v>
      </c>
      <c r="Q42" s="266">
        <f>M42/G42</f>
        <v>7.7247648125261942E-3</v>
      </c>
      <c r="R42" s="267" t="s">
        <v>123</v>
      </c>
      <c r="S42" s="23"/>
    </row>
    <row r="43" spans="1:19" ht="150" x14ac:dyDescent="0.25">
      <c r="A43" s="268">
        <v>16</v>
      </c>
      <c r="B43" s="269" t="s">
        <v>12</v>
      </c>
      <c r="C43" s="239" t="s">
        <v>28</v>
      </c>
      <c r="D43" s="239" t="s">
        <v>103</v>
      </c>
      <c r="E43" s="4" t="s">
        <v>124</v>
      </c>
      <c r="F43" s="270" t="s">
        <v>25</v>
      </c>
      <c r="G43" s="102">
        <v>112459975.41</v>
      </c>
      <c r="H43" s="102" t="s">
        <v>12</v>
      </c>
      <c r="I43" s="4" t="s">
        <v>109</v>
      </c>
      <c r="J43" s="239" t="s">
        <v>13</v>
      </c>
      <c r="K43" s="271" t="s">
        <v>139</v>
      </c>
      <c r="L43" s="43">
        <v>483531</v>
      </c>
      <c r="M43" s="43">
        <v>483531</v>
      </c>
      <c r="N43" s="272">
        <v>483531</v>
      </c>
      <c r="O43" s="273">
        <v>0</v>
      </c>
      <c r="P43" s="265">
        <v>1</v>
      </c>
      <c r="Q43" s="364">
        <f>M43/G43</f>
        <v>4.2995830137537465E-3</v>
      </c>
      <c r="R43" s="1" t="s">
        <v>343</v>
      </c>
      <c r="S43" s="23"/>
    </row>
    <row r="44" spans="1:19" ht="138.6" customHeight="1" x14ac:dyDescent="0.25">
      <c r="A44" s="728">
        <v>21</v>
      </c>
      <c r="B44" s="526" t="s">
        <v>15</v>
      </c>
      <c r="C44" s="766" t="s">
        <v>125</v>
      </c>
      <c r="D44" s="526" t="s">
        <v>74</v>
      </c>
      <c r="E44" s="739" t="s">
        <v>126</v>
      </c>
      <c r="F44" s="762" t="s">
        <v>25</v>
      </c>
      <c r="G44" s="748">
        <v>32817739.739999998</v>
      </c>
      <c r="H44" s="786" t="s">
        <v>127</v>
      </c>
      <c r="I44" s="752" t="s">
        <v>109</v>
      </c>
      <c r="J44" s="132" t="s">
        <v>128</v>
      </c>
      <c r="K44" s="253" t="s">
        <v>129</v>
      </c>
      <c r="L44" s="618">
        <v>638862</v>
      </c>
      <c r="M44" s="274">
        <v>229295</v>
      </c>
      <c r="N44" s="46">
        <v>229295</v>
      </c>
      <c r="O44" s="275">
        <v>0</v>
      </c>
      <c r="P44" s="534">
        <f>(M44+M45)/L44</f>
        <v>0.97487177199457786</v>
      </c>
      <c r="Q44" s="584">
        <f>M44/(G44+M45)</f>
        <v>6.9041357197779729E-3</v>
      </c>
      <c r="R44" s="768" t="s">
        <v>386</v>
      </c>
      <c r="S44" s="23"/>
    </row>
    <row r="45" spans="1:19" ht="231.75" customHeight="1" x14ac:dyDescent="0.25">
      <c r="A45" s="682"/>
      <c r="B45" s="527"/>
      <c r="C45" s="527"/>
      <c r="D45" s="527"/>
      <c r="E45" s="741"/>
      <c r="F45" s="767"/>
      <c r="G45" s="750"/>
      <c r="H45" s="787"/>
      <c r="I45" s="754"/>
      <c r="J45" s="132" t="s">
        <v>13</v>
      </c>
      <c r="K45" s="138" t="s">
        <v>130</v>
      </c>
      <c r="L45" s="619"/>
      <c r="M45" s="274">
        <f>N45</f>
        <v>393513.53</v>
      </c>
      <c r="N45" s="46">
        <v>393513.53</v>
      </c>
      <c r="O45" s="275">
        <v>0</v>
      </c>
      <c r="P45" s="535"/>
      <c r="Q45" s="585"/>
      <c r="R45" s="769"/>
      <c r="S45" s="23"/>
    </row>
    <row r="46" spans="1:19" ht="51.6" customHeight="1" x14ac:dyDescent="0.25">
      <c r="A46" s="777">
        <v>32</v>
      </c>
      <c r="B46" s="788" t="s">
        <v>14</v>
      </c>
      <c r="C46" s="788" t="s">
        <v>298</v>
      </c>
      <c r="D46" s="788" t="s">
        <v>103</v>
      </c>
      <c r="E46" s="788" t="s">
        <v>299</v>
      </c>
      <c r="F46" s="788" t="s">
        <v>250</v>
      </c>
      <c r="G46" s="790">
        <v>4146520.73</v>
      </c>
      <c r="H46" s="788" t="s">
        <v>14</v>
      </c>
      <c r="I46" s="788" t="s">
        <v>300</v>
      </c>
      <c r="J46" s="358" t="s">
        <v>252</v>
      </c>
      <c r="K46" s="788" t="s">
        <v>302</v>
      </c>
      <c r="L46" s="792">
        <v>740806.74</v>
      </c>
      <c r="M46" s="363">
        <f>N46+O46</f>
        <v>414621.75</v>
      </c>
      <c r="N46" s="379">
        <v>414621.75</v>
      </c>
      <c r="O46" s="361">
        <v>0</v>
      </c>
      <c r="P46" s="355">
        <v>0</v>
      </c>
      <c r="Q46" s="584">
        <f>(M46+M47)/G46</f>
        <v>0.17865743070817833</v>
      </c>
      <c r="R46" s="731" t="s">
        <v>385</v>
      </c>
      <c r="S46" s="23"/>
    </row>
    <row r="47" spans="1:19" ht="114" customHeight="1" thickBot="1" x14ac:dyDescent="0.3">
      <c r="A47" s="778"/>
      <c r="B47" s="789"/>
      <c r="C47" s="789"/>
      <c r="D47" s="789"/>
      <c r="E47" s="789"/>
      <c r="F47" s="789"/>
      <c r="G47" s="791"/>
      <c r="H47" s="789"/>
      <c r="I47" s="789"/>
      <c r="J47" s="359" t="s">
        <v>301</v>
      </c>
      <c r="K47" s="789"/>
      <c r="L47" s="793"/>
      <c r="M47" s="357">
        <f>N47+O47</f>
        <v>326184.99</v>
      </c>
      <c r="N47" s="360">
        <v>326184.99</v>
      </c>
      <c r="O47" s="362">
        <v>0</v>
      </c>
      <c r="P47" s="355">
        <v>0</v>
      </c>
      <c r="Q47" s="779"/>
      <c r="R47" s="732"/>
      <c r="S47" s="23"/>
    </row>
    <row r="48" spans="1:19" ht="28.5" customHeight="1" thickBot="1" x14ac:dyDescent="0.3">
      <c r="A48" s="365"/>
      <c r="B48" s="366" t="s">
        <v>0</v>
      </c>
      <c r="C48" s="367"/>
      <c r="D48" s="367"/>
      <c r="E48" s="368"/>
      <c r="F48" s="369"/>
      <c r="G48" s="370">
        <f>SUM(G6:G47)</f>
        <v>3159082177.8499999</v>
      </c>
      <c r="H48" s="371"/>
      <c r="I48" s="372"/>
      <c r="J48" s="372"/>
      <c r="K48" s="373"/>
      <c r="L48" s="374">
        <f>SUM(L6:L47)</f>
        <v>911970316.93000007</v>
      </c>
      <c r="M48" s="374">
        <f>SUM(M6:M47)</f>
        <v>345965296.70999992</v>
      </c>
      <c r="N48" s="375">
        <f>SUM(N6:N47)</f>
        <v>380805434.44999999</v>
      </c>
      <c r="O48" s="376">
        <f>SUM(O6:O47)</f>
        <v>4252481.5100000007</v>
      </c>
      <c r="P48" s="377">
        <f t="shared" ref="P48" si="5">M48/L48</f>
        <v>0.37936026018328745</v>
      </c>
      <c r="Q48" s="377">
        <f t="shared" ref="Q48" si="6">M48/G48</f>
        <v>0.10951449732322446</v>
      </c>
      <c r="R48" s="378" t="s">
        <v>131</v>
      </c>
      <c r="S48" s="23"/>
    </row>
    <row r="49" spans="1:18" ht="30" customHeight="1" x14ac:dyDescent="0.25">
      <c r="A49" s="51"/>
      <c r="B49" s="52" t="s">
        <v>132</v>
      </c>
      <c r="C49" s="770" t="s">
        <v>133</v>
      </c>
      <c r="D49" s="770"/>
      <c r="E49" s="770"/>
      <c r="F49" s="770"/>
      <c r="G49" s="770"/>
      <c r="H49" s="770"/>
      <c r="I49" s="770"/>
      <c r="J49" s="770"/>
      <c r="K49" s="771"/>
      <c r="L49" s="53" t="s">
        <v>131</v>
      </c>
      <c r="M49" s="53" t="s">
        <v>131</v>
      </c>
      <c r="N49" s="54">
        <f>N6+N9+N12+N15+N19+N20+N21+N22+N23+N24+N29+N31+N33+N35+N36+N37+N43+N44+N45+N46+N47</f>
        <v>325430150.19999999</v>
      </c>
      <c r="O49" s="55" t="s">
        <v>131</v>
      </c>
      <c r="P49" s="56" t="s">
        <v>131</v>
      </c>
      <c r="Q49" s="276" t="s">
        <v>131</v>
      </c>
      <c r="R49" s="277" t="s">
        <v>131</v>
      </c>
    </row>
    <row r="50" spans="1:18" ht="30" customHeight="1" x14ac:dyDescent="0.25">
      <c r="A50" s="57"/>
      <c r="B50" s="58" t="s">
        <v>132</v>
      </c>
      <c r="C50" s="780" t="s">
        <v>134</v>
      </c>
      <c r="D50" s="780"/>
      <c r="E50" s="780"/>
      <c r="F50" s="780"/>
      <c r="G50" s="780"/>
      <c r="H50" s="780"/>
      <c r="I50" s="780"/>
      <c r="J50" s="780"/>
      <c r="K50" s="781"/>
      <c r="L50" s="59" t="s">
        <v>131</v>
      </c>
      <c r="M50" s="59" t="s">
        <v>131</v>
      </c>
      <c r="N50" s="60">
        <f>N8+N11+N14</f>
        <v>39092619.25</v>
      </c>
      <c r="O50" s="61" t="s">
        <v>131</v>
      </c>
      <c r="P50" s="62" t="s">
        <v>131</v>
      </c>
      <c r="Q50" s="278" t="s">
        <v>131</v>
      </c>
      <c r="R50" s="279" t="s">
        <v>131</v>
      </c>
    </row>
    <row r="51" spans="1:18" ht="30.75" customHeight="1" thickBot="1" x14ac:dyDescent="0.3">
      <c r="A51" s="63"/>
      <c r="B51" s="64" t="s">
        <v>132</v>
      </c>
      <c r="C51" s="782" t="s">
        <v>135</v>
      </c>
      <c r="D51" s="782"/>
      <c r="E51" s="782"/>
      <c r="F51" s="782"/>
      <c r="G51" s="782"/>
      <c r="H51" s="782"/>
      <c r="I51" s="782"/>
      <c r="J51" s="782"/>
      <c r="K51" s="783"/>
      <c r="L51" s="65" t="s">
        <v>131</v>
      </c>
      <c r="M51" s="65" t="s">
        <v>131</v>
      </c>
      <c r="N51" s="66">
        <f>N16+N26+N30+N32+N34+N38+N40+N41+N42+N17+N18</f>
        <v>16282665</v>
      </c>
      <c r="O51" s="67">
        <f>O48</f>
        <v>4252481.5100000007</v>
      </c>
      <c r="P51" s="280" t="s">
        <v>131</v>
      </c>
      <c r="Q51" s="281" t="s">
        <v>131</v>
      </c>
      <c r="R51" s="282" t="s">
        <v>131</v>
      </c>
    </row>
    <row r="52" spans="1:18" x14ac:dyDescent="0.25">
      <c r="A52" s="68"/>
      <c r="B52" s="69"/>
      <c r="C52" s="70"/>
      <c r="D52" s="70"/>
      <c r="E52" s="71"/>
      <c r="F52" s="71"/>
      <c r="G52" s="72"/>
      <c r="H52" s="73"/>
      <c r="I52" s="74"/>
      <c r="J52" s="74"/>
      <c r="K52" s="74"/>
      <c r="L52" s="74"/>
      <c r="M52" s="74"/>
      <c r="N52" s="75"/>
      <c r="O52" s="76"/>
      <c r="P52" s="76"/>
      <c r="Q52" s="76"/>
    </row>
    <row r="53" spans="1:18" x14ac:dyDescent="0.25">
      <c r="A53" s="77"/>
      <c r="B53" s="78"/>
      <c r="C53" s="79"/>
      <c r="D53" s="79"/>
      <c r="N53" s="76"/>
      <c r="O53" s="76"/>
      <c r="P53" s="76"/>
      <c r="Q53" s="76"/>
    </row>
    <row r="54" spans="1:18" x14ac:dyDescent="0.25">
      <c r="A54" s="77"/>
      <c r="B54" s="83" t="s">
        <v>136</v>
      </c>
      <c r="C54" s="70"/>
      <c r="D54" s="70"/>
      <c r="L54" s="231"/>
      <c r="M54" s="231"/>
      <c r="N54" s="84"/>
      <c r="O54" s="85"/>
      <c r="P54" s="86"/>
      <c r="Q54" s="86"/>
    </row>
    <row r="55" spans="1:18" ht="52.15" customHeight="1" x14ac:dyDescent="0.25">
      <c r="A55" s="68"/>
      <c r="B55" s="784" t="s">
        <v>137</v>
      </c>
      <c r="C55" s="784"/>
      <c r="D55" s="784"/>
      <c r="E55" s="784"/>
      <c r="F55" s="784"/>
      <c r="G55" s="784"/>
      <c r="H55" s="784"/>
      <c r="I55" s="784"/>
      <c r="J55" s="74"/>
      <c r="K55" s="74"/>
      <c r="L55" s="87"/>
      <c r="M55" s="88"/>
      <c r="N55" s="23"/>
      <c r="O55" s="76"/>
      <c r="P55" s="76"/>
      <c r="Q55" s="76"/>
    </row>
    <row r="56" spans="1:18" ht="27.6" customHeight="1" x14ac:dyDescent="0.25">
      <c r="A56" s="68"/>
      <c r="B56" s="784" t="s">
        <v>138</v>
      </c>
      <c r="C56" s="785"/>
      <c r="D56" s="785"/>
      <c r="E56" s="785"/>
      <c r="F56" s="785"/>
      <c r="G56" s="785"/>
      <c r="H56" s="785"/>
      <c r="I56" s="785"/>
      <c r="J56" s="74"/>
      <c r="K56" s="74"/>
      <c r="L56" s="74"/>
      <c r="M56" s="74"/>
      <c r="N56" s="76"/>
      <c r="O56" s="76"/>
      <c r="P56" s="76"/>
      <c r="Q56" s="76"/>
    </row>
    <row r="57" spans="1:18" x14ac:dyDescent="0.25">
      <c r="A57" s="68"/>
      <c r="B57" s="78"/>
      <c r="C57" s="89"/>
      <c r="D57" s="89"/>
      <c r="E57" s="71"/>
      <c r="F57" s="71"/>
      <c r="G57" s="72"/>
      <c r="H57" s="73"/>
      <c r="I57" s="74"/>
      <c r="J57" s="74"/>
      <c r="K57" s="74"/>
      <c r="L57" s="74"/>
      <c r="M57" s="76"/>
      <c r="N57" s="90"/>
      <c r="O57" s="55"/>
      <c r="P57" s="50"/>
      <c r="Q57" s="76"/>
    </row>
    <row r="58" spans="1:18" x14ac:dyDescent="0.25">
      <c r="A58" s="68"/>
      <c r="B58" s="78"/>
      <c r="C58" s="89"/>
      <c r="D58" s="89"/>
      <c r="E58" s="71"/>
      <c r="F58" s="71"/>
      <c r="G58" s="72"/>
      <c r="H58" s="73"/>
      <c r="I58" s="74"/>
      <c r="J58" s="74"/>
      <c r="K58" s="74"/>
      <c r="L58" s="74"/>
      <c r="M58" s="76"/>
      <c r="N58" s="91"/>
      <c r="O58" s="55"/>
      <c r="P58" s="50"/>
      <c r="Q58" s="76"/>
    </row>
    <row r="59" spans="1:18" x14ac:dyDescent="0.25">
      <c r="A59" s="68"/>
      <c r="B59" s="78"/>
      <c r="C59" s="89"/>
      <c r="D59" s="89"/>
      <c r="E59" s="71"/>
      <c r="F59" s="71"/>
      <c r="G59" s="72"/>
      <c r="H59" s="73"/>
      <c r="I59" s="74"/>
      <c r="J59" s="74"/>
      <c r="K59" s="74"/>
      <c r="L59" s="74"/>
      <c r="M59" s="76"/>
      <c r="N59" s="92"/>
      <c r="O59" s="93"/>
      <c r="P59" s="50"/>
      <c r="Q59" s="76"/>
    </row>
    <row r="60" spans="1:18" x14ac:dyDescent="0.25">
      <c r="A60" s="68"/>
      <c r="B60" s="94"/>
      <c r="C60" s="79"/>
      <c r="D60" s="79"/>
      <c r="I60" s="95"/>
      <c r="J60" s="95"/>
      <c r="K60" s="95"/>
      <c r="L60" s="96"/>
      <c r="M60" s="96"/>
      <c r="N60" s="97"/>
      <c r="O60" s="97"/>
      <c r="P60" s="97"/>
      <c r="Q60" s="96"/>
    </row>
    <row r="61" spans="1:18" x14ac:dyDescent="0.25">
      <c r="A61" s="68"/>
      <c r="B61" s="94"/>
      <c r="C61" s="79"/>
      <c r="D61" s="79"/>
      <c r="I61" s="95"/>
      <c r="J61" s="95"/>
      <c r="K61" s="95"/>
      <c r="L61" s="96"/>
      <c r="M61" s="96"/>
      <c r="N61" s="97"/>
      <c r="O61" s="97"/>
      <c r="P61" s="98"/>
      <c r="Q61" s="23"/>
    </row>
    <row r="62" spans="1:18" x14ac:dyDescent="0.25">
      <c r="A62" s="68"/>
      <c r="I62" s="95"/>
      <c r="J62" s="95"/>
      <c r="K62" s="95"/>
      <c r="L62" s="96"/>
      <c r="M62" s="96"/>
      <c r="N62" s="97"/>
      <c r="O62" s="97"/>
      <c r="P62" s="98"/>
      <c r="Q62" s="23"/>
    </row>
    <row r="63" spans="1:18" x14ac:dyDescent="0.25">
      <c r="A63" s="68"/>
      <c r="I63" s="95"/>
      <c r="J63" s="95"/>
      <c r="K63" s="95"/>
      <c r="L63" s="96"/>
      <c r="M63" s="96"/>
      <c r="N63" s="97"/>
      <c r="O63" s="97"/>
      <c r="P63" s="98"/>
      <c r="Q63" s="23"/>
    </row>
    <row r="64" spans="1:18" x14ac:dyDescent="0.25">
      <c r="A64" s="68"/>
      <c r="I64" s="95"/>
      <c r="J64" s="95"/>
      <c r="K64" s="95"/>
      <c r="L64" s="95"/>
      <c r="M64" s="95"/>
      <c r="N64" s="98"/>
      <c r="O64" s="98"/>
      <c r="P64" s="98"/>
      <c r="Q64" s="23"/>
    </row>
    <row r="65" spans="1:17" x14ac:dyDescent="0.25">
      <c r="A65" s="68"/>
      <c r="I65" s="95"/>
      <c r="J65" s="95"/>
      <c r="K65" s="95"/>
      <c r="L65" s="95"/>
      <c r="M65" s="95"/>
      <c r="N65" s="98"/>
      <c r="O65" s="98"/>
      <c r="P65" s="98"/>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68"/>
      <c r="I88" s="95"/>
      <c r="J88" s="95"/>
      <c r="K88" s="95"/>
      <c r="L88" s="95"/>
      <c r="M88" s="95"/>
      <c r="N88" s="23"/>
      <c r="O88" s="23"/>
      <c r="P88" s="23"/>
      <c r="Q88" s="23"/>
    </row>
    <row r="89" spans="1:17" x14ac:dyDescent="0.25">
      <c r="A89" s="68"/>
      <c r="I89" s="95"/>
      <c r="J89" s="95"/>
      <c r="K89" s="95"/>
      <c r="L89" s="95"/>
      <c r="M89" s="95"/>
      <c r="N89" s="23"/>
      <c r="O89" s="23"/>
      <c r="P89" s="23"/>
      <c r="Q89" s="23"/>
    </row>
    <row r="90" spans="1:17" x14ac:dyDescent="0.25">
      <c r="A90" s="68"/>
      <c r="I90" s="95"/>
      <c r="J90" s="95"/>
      <c r="K90" s="95"/>
      <c r="L90" s="95"/>
      <c r="M90" s="95"/>
      <c r="N90" s="23"/>
      <c r="O90" s="23"/>
      <c r="P90" s="23"/>
      <c r="Q90" s="23"/>
    </row>
    <row r="91" spans="1:17" x14ac:dyDescent="0.25">
      <c r="A91" s="68"/>
      <c r="I91" s="95"/>
      <c r="J91" s="95"/>
      <c r="K91" s="95"/>
      <c r="L91" s="95"/>
      <c r="M91" s="95"/>
      <c r="N91" s="23"/>
      <c r="O91" s="23"/>
      <c r="P91" s="23"/>
      <c r="Q91" s="23"/>
    </row>
    <row r="92" spans="1:17" x14ac:dyDescent="0.25">
      <c r="A92" s="74"/>
      <c r="I92" s="95"/>
      <c r="J92" s="95"/>
      <c r="K92" s="95"/>
      <c r="L92" s="95"/>
      <c r="M92" s="95"/>
      <c r="N92" s="23"/>
      <c r="O92" s="23"/>
      <c r="P92" s="23"/>
      <c r="Q92" s="23"/>
    </row>
    <row r="93" spans="1:17" x14ac:dyDescent="0.25">
      <c r="A93" s="74"/>
      <c r="I93" s="95"/>
      <c r="J93" s="95"/>
      <c r="K93" s="95"/>
      <c r="L93" s="95"/>
      <c r="M93" s="95"/>
      <c r="N93" s="23"/>
      <c r="O93" s="23"/>
      <c r="P93" s="23"/>
      <c r="Q93" s="23"/>
    </row>
    <row r="94" spans="1:17" x14ac:dyDescent="0.25">
      <c r="A94" s="74"/>
      <c r="I94" s="95"/>
      <c r="J94" s="95"/>
      <c r="K94" s="95"/>
      <c r="L94" s="95"/>
      <c r="M94" s="95"/>
      <c r="N94" s="23"/>
      <c r="O94" s="23"/>
      <c r="P94" s="23"/>
      <c r="Q94" s="23"/>
    </row>
    <row r="95" spans="1:17" x14ac:dyDescent="0.25">
      <c r="A95" s="74"/>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c r="N102" s="23"/>
      <c r="O102" s="23"/>
      <c r="P102" s="23"/>
      <c r="Q102" s="23"/>
    </row>
    <row r="103" spans="9:17" x14ac:dyDescent="0.25">
      <c r="I103" s="95"/>
      <c r="J103" s="95"/>
      <c r="K103" s="95"/>
      <c r="L103" s="95"/>
      <c r="M103" s="95"/>
      <c r="N103" s="23"/>
      <c r="O103" s="23"/>
      <c r="P103" s="23"/>
      <c r="Q103" s="23"/>
    </row>
    <row r="104" spans="9:17" x14ac:dyDescent="0.25">
      <c r="I104" s="95"/>
      <c r="J104" s="95"/>
      <c r="K104" s="95"/>
      <c r="L104" s="95"/>
      <c r="M104" s="95"/>
      <c r="N104" s="23"/>
      <c r="O104" s="23"/>
      <c r="P104" s="23"/>
      <c r="Q104" s="23"/>
    </row>
    <row r="105" spans="9:17" x14ac:dyDescent="0.25">
      <c r="I105" s="95"/>
      <c r="J105" s="95"/>
      <c r="K105" s="95"/>
      <c r="L105" s="95"/>
      <c r="M105" s="95"/>
      <c r="N105" s="23"/>
      <c r="O105" s="23"/>
      <c r="P105" s="23"/>
      <c r="Q105" s="23"/>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row r="109" spans="9:17" x14ac:dyDescent="0.25">
      <c r="I109" s="95"/>
      <c r="J109" s="95"/>
      <c r="K109" s="95"/>
      <c r="L109" s="95"/>
      <c r="M109" s="95"/>
    </row>
    <row r="110" spans="9:17" x14ac:dyDescent="0.25">
      <c r="I110" s="95"/>
      <c r="J110" s="95"/>
      <c r="K110" s="95"/>
      <c r="L110" s="95"/>
      <c r="M110" s="95"/>
    </row>
    <row r="111" spans="9:17" x14ac:dyDescent="0.25">
      <c r="I111" s="95"/>
      <c r="J111" s="95"/>
      <c r="K111" s="95"/>
      <c r="L111" s="95"/>
      <c r="M111" s="95"/>
    </row>
    <row r="112" spans="9:17" x14ac:dyDescent="0.25">
      <c r="I112" s="95"/>
      <c r="J112" s="95"/>
      <c r="K112" s="95"/>
      <c r="L112" s="95"/>
      <c r="M112" s="95"/>
    </row>
  </sheetData>
  <autoFilter ref="A5:R51"/>
  <mergeCells count="173">
    <mergeCell ref="C50:K50"/>
    <mergeCell ref="C51:K51"/>
    <mergeCell ref="B55:I55"/>
    <mergeCell ref="B56:I56"/>
    <mergeCell ref="G44:G45"/>
    <mergeCell ref="H44:H45"/>
    <mergeCell ref="I44:I45"/>
    <mergeCell ref="L44:L45"/>
    <mergeCell ref="P44:P45"/>
    <mergeCell ref="B46:B47"/>
    <mergeCell ref="C46:C47"/>
    <mergeCell ref="D46:D47"/>
    <mergeCell ref="E46:E47"/>
    <mergeCell ref="F46:F47"/>
    <mergeCell ref="G46:G47"/>
    <mergeCell ref="H46:H47"/>
    <mergeCell ref="I46:I47"/>
    <mergeCell ref="K46:K47"/>
    <mergeCell ref="L46:L47"/>
    <mergeCell ref="Q35:Q39"/>
    <mergeCell ref="A44:A45"/>
    <mergeCell ref="B44:B45"/>
    <mergeCell ref="C44:C45"/>
    <mergeCell ref="D44:D45"/>
    <mergeCell ref="E44:E45"/>
    <mergeCell ref="F44:F45"/>
    <mergeCell ref="R44:R45"/>
    <mergeCell ref="C49:K49"/>
    <mergeCell ref="Q44:Q45"/>
    <mergeCell ref="A35:A39"/>
    <mergeCell ref="B35:B39"/>
    <mergeCell ref="C35:C39"/>
    <mergeCell ref="D35:D39"/>
    <mergeCell ref="E35:E39"/>
    <mergeCell ref="F35:F39"/>
    <mergeCell ref="G35:G39"/>
    <mergeCell ref="H35:H39"/>
    <mergeCell ref="I35:I39"/>
    <mergeCell ref="A46:A47"/>
    <mergeCell ref="R46:R47"/>
    <mergeCell ref="Q46:Q47"/>
    <mergeCell ref="G31:G32"/>
    <mergeCell ref="H31:H32"/>
    <mergeCell ref="I31:I32"/>
    <mergeCell ref="Q31:Q32"/>
    <mergeCell ref="A33:A34"/>
    <mergeCell ref="B33:B34"/>
    <mergeCell ref="C33:C34"/>
    <mergeCell ref="D33:D34"/>
    <mergeCell ref="E33:E34"/>
    <mergeCell ref="F33:F34"/>
    <mergeCell ref="G33:G34"/>
    <mergeCell ref="H33:H34"/>
    <mergeCell ref="I33:I34"/>
    <mergeCell ref="Q33:Q34"/>
    <mergeCell ref="A31:A32"/>
    <mergeCell ref="B31:B32"/>
    <mergeCell ref="C31:C32"/>
    <mergeCell ref="D31:D32"/>
    <mergeCell ref="E31:E32"/>
    <mergeCell ref="F31:F32"/>
    <mergeCell ref="A29:A30"/>
    <mergeCell ref="B29:B30"/>
    <mergeCell ref="C29:C30"/>
    <mergeCell ref="D29:D30"/>
    <mergeCell ref="E29:E30"/>
    <mergeCell ref="F29:F30"/>
    <mergeCell ref="R26:R27"/>
    <mergeCell ref="G19:G23"/>
    <mergeCell ref="H19:H23"/>
    <mergeCell ref="I19:I23"/>
    <mergeCell ref="Q19:Q23"/>
    <mergeCell ref="G29:G30"/>
    <mergeCell ref="H29:H30"/>
    <mergeCell ref="I29:I30"/>
    <mergeCell ref="Q29:Q30"/>
    <mergeCell ref="R19:R20"/>
    <mergeCell ref="L19:L20"/>
    <mergeCell ref="M19:M20"/>
    <mergeCell ref="O19:O20"/>
    <mergeCell ref="P19:P20"/>
    <mergeCell ref="K19:K20"/>
    <mergeCell ref="J19:J20"/>
    <mergeCell ref="P12:P14"/>
    <mergeCell ref="Q12:Q18"/>
    <mergeCell ref="R12:R14"/>
    <mergeCell ref="L16:L18"/>
    <mergeCell ref="M16:M18"/>
    <mergeCell ref="P16:P18"/>
    <mergeCell ref="R16:R18"/>
    <mergeCell ref="A24:A28"/>
    <mergeCell ref="B24:B28"/>
    <mergeCell ref="C24:C28"/>
    <mergeCell ref="D24:D28"/>
    <mergeCell ref="E24:E28"/>
    <mergeCell ref="F24:F28"/>
    <mergeCell ref="A19:A23"/>
    <mergeCell ref="B19:B23"/>
    <mergeCell ref="C19:C23"/>
    <mergeCell ref="D19:D23"/>
    <mergeCell ref="E19:E23"/>
    <mergeCell ref="F19:F23"/>
    <mergeCell ref="G24:G28"/>
    <mergeCell ref="H24:H28"/>
    <mergeCell ref="I24:I28"/>
    <mergeCell ref="Q24:Q28"/>
    <mergeCell ref="N26:N27"/>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3.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9255B03D-0B2D-4182-96A5-6E67E6309022}"/>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15. zasedání Rady Karlovarského kraje, které se uskutečnilo dne 22.03.2021 (k bodu č. 9)</dc:title>
  <dc:creator/>
  <cp:lastModifiedBy/>
  <dcterms:created xsi:type="dcterms:W3CDTF">2006-09-16T00:00:00Z</dcterms:created>
  <dcterms:modified xsi:type="dcterms:W3CDTF">2021-03-22T12:35:43Z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