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KK'!$A$4:$T$131</definedName>
    <definedName name="_xlnm._FilterDatabase" localSheetId="3" hidden="1">'Projekty PO'!$A$4:$WVR$88</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P51" i="20" l="1"/>
  <c r="M51" i="20" l="1"/>
  <c r="N86" i="20" l="1"/>
  <c r="P49" i="20"/>
  <c r="M78" i="8" l="1"/>
  <c r="P76" i="8" l="1"/>
  <c r="O129" i="8" l="1"/>
  <c r="N129" i="8"/>
  <c r="M129" i="8"/>
  <c r="L129" i="8"/>
  <c r="Q128" i="8"/>
  <c r="P128" i="8"/>
  <c r="G129" i="8"/>
  <c r="P79" i="20" l="1"/>
  <c r="G85" i="20" l="1"/>
  <c r="N85" i="20" l="1"/>
  <c r="L85" i="20"/>
  <c r="M83" i="20"/>
  <c r="Q83" i="20" s="1"/>
  <c r="Q84" i="20" l="1"/>
  <c r="M78" i="20" l="1"/>
  <c r="M79" i="20"/>
  <c r="M53" i="20" l="1"/>
  <c r="N88" i="20" l="1"/>
  <c r="N87" i="20"/>
  <c r="M60" i="20"/>
  <c r="P60" i="20" s="1"/>
  <c r="P122" i="8" l="1"/>
  <c r="M17" i="20" l="1"/>
  <c r="M69" i="20" l="1"/>
  <c r="P68" i="20" s="1"/>
  <c r="Q68" i="20" l="1"/>
  <c r="E21" i="21" l="1"/>
  <c r="H9" i="21"/>
  <c r="F8" i="21"/>
  <c r="C8" i="21"/>
  <c r="Q82" i="20"/>
  <c r="P82" i="20"/>
  <c r="M81" i="20"/>
  <c r="P81" i="20" s="1"/>
  <c r="M80" i="20"/>
  <c r="Q80" i="20" s="1"/>
  <c r="Q78" i="20"/>
  <c r="P78" i="20"/>
  <c r="M77" i="20"/>
  <c r="P77" i="20" s="1"/>
  <c r="M76" i="20"/>
  <c r="P76" i="20" s="1"/>
  <c r="M75" i="20"/>
  <c r="P75" i="20" s="1"/>
  <c r="M73" i="20"/>
  <c r="P73" i="20" s="1"/>
  <c r="M72" i="20"/>
  <c r="P72" i="20" s="1"/>
  <c r="Q71" i="20"/>
  <c r="P71" i="20"/>
  <c r="T70" i="20"/>
  <c r="S70" i="20" s="1"/>
  <c r="Q70" i="20"/>
  <c r="P70" i="20"/>
  <c r="T68" i="20"/>
  <c r="S68" i="20" s="1"/>
  <c r="M67" i="20"/>
  <c r="T66" i="20"/>
  <c r="S66" i="20" s="1"/>
  <c r="P66" i="20"/>
  <c r="T64" i="20"/>
  <c r="S64" i="20" s="1"/>
  <c r="Q64" i="20"/>
  <c r="P64" i="20"/>
  <c r="O64" i="20"/>
  <c r="T63" i="20"/>
  <c r="S63" i="20" s="1"/>
  <c r="Q63" i="20"/>
  <c r="P63" i="20"/>
  <c r="M62" i="20"/>
  <c r="T61" i="20"/>
  <c r="S61" i="20" s="1"/>
  <c r="P61" i="20"/>
  <c r="T59" i="20"/>
  <c r="S59" i="20" s="1"/>
  <c r="P59" i="20"/>
  <c r="P58" i="20"/>
  <c r="M56" i="20"/>
  <c r="P56" i="20" s="1"/>
  <c r="M55" i="20"/>
  <c r="P55" i="20" s="1"/>
  <c r="M52" i="20"/>
  <c r="T52" i="20" s="1"/>
  <c r="S52" i="20" s="1"/>
  <c r="M50" i="20"/>
  <c r="P50"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O85" i="20" l="1"/>
  <c r="O88" i="20" s="1"/>
  <c r="G8" i="21" s="1"/>
  <c r="P5" i="20"/>
  <c r="M85" i="20"/>
  <c r="P53" i="20"/>
  <c r="T62" i="20"/>
  <c r="S62" i="20" s="1"/>
  <c r="Q59" i="20"/>
  <c r="E18" i="21"/>
  <c r="T16" i="20"/>
  <c r="S16" i="20" s="1"/>
  <c r="T8" i="20"/>
  <c r="S8" i="20" s="1"/>
  <c r="Q13" i="20"/>
  <c r="P32" i="20"/>
  <c r="T35" i="20"/>
  <c r="S35" i="20" s="1"/>
  <c r="T37" i="20"/>
  <c r="S37" i="20" s="1"/>
  <c r="T17" i="20"/>
  <c r="S17" i="20" s="1"/>
  <c r="T67" i="20"/>
  <c r="S67" i="20" s="1"/>
  <c r="P67" i="20"/>
  <c r="T36" i="20"/>
  <c r="S36" i="20" s="1"/>
  <c r="P62" i="20"/>
  <c r="P13" i="20"/>
  <c r="Q21" i="20"/>
  <c r="T22" i="20"/>
  <c r="S22" i="20" s="1"/>
  <c r="Q28" i="20"/>
  <c r="Q45" i="20"/>
  <c r="Q53" i="20"/>
  <c r="Q81" i="20"/>
  <c r="D8" i="21"/>
  <c r="Q5" i="20"/>
  <c r="P80" i="20"/>
  <c r="Q10" i="20"/>
  <c r="T20" i="20"/>
  <c r="S20" i="20" s="1"/>
  <c r="P23" i="20"/>
  <c r="T50" i="20"/>
  <c r="S50" i="20" s="1"/>
  <c r="Q51" i="20"/>
  <c r="Q40" i="20"/>
  <c r="T30" i="20"/>
  <c r="S30" i="20" s="1"/>
  <c r="T44" i="20"/>
  <c r="S44" i="20" s="1"/>
  <c r="T45" i="20"/>
  <c r="S45" i="20" s="1"/>
  <c r="Q72" i="20"/>
  <c r="T21" i="20"/>
  <c r="S21" i="20" s="1"/>
  <c r="P28" i="20"/>
  <c r="Q30" i="20"/>
  <c r="Q34" i="20"/>
  <c r="P38" i="20"/>
  <c r="T51" i="20"/>
  <c r="S51" i="20" s="1"/>
  <c r="T53" i="20"/>
  <c r="S53" i="20" s="1"/>
  <c r="Q79" i="20"/>
  <c r="T34" i="20"/>
  <c r="S34" i="20" s="1"/>
  <c r="T40" i="20"/>
  <c r="S40" i="20" s="1"/>
  <c r="Q23" i="20"/>
  <c r="T28" i="20"/>
  <c r="S28" i="20" s="1"/>
  <c r="Q32" i="20"/>
  <c r="P33" i="20"/>
  <c r="T38" i="20"/>
  <c r="S38" i="20" s="1"/>
  <c r="P40" i="20"/>
  <c r="P44" i="20"/>
  <c r="Q66" i="20"/>
  <c r="T5" i="20"/>
  <c r="S5" i="20" s="1"/>
  <c r="T10" i="20"/>
  <c r="S10" i="20" s="1"/>
  <c r="P45" i="20"/>
  <c r="T85" i="20" l="1"/>
  <c r="S85" i="20" s="1"/>
  <c r="E8" i="21"/>
  <c r="P85" i="20"/>
  <c r="Q85" i="20"/>
  <c r="I8" i="21" l="1"/>
  <c r="H8" i="21"/>
  <c r="Q124" i="8" l="1"/>
  <c r="F7" i="21" l="1"/>
  <c r="F10" i="21" s="1"/>
  <c r="P121" i="8" l="1"/>
  <c r="P119" i="8"/>
  <c r="Q119" i="8"/>
  <c r="N131" i="8" l="1"/>
  <c r="E19" i="21" l="1"/>
  <c r="N130" i="8"/>
  <c r="M123" i="8" l="1"/>
  <c r="M118" i="8"/>
  <c r="M117" i="8"/>
  <c r="M114" i="8"/>
  <c r="M113" i="8"/>
  <c r="M112" i="8"/>
  <c r="M108" i="8"/>
  <c r="M107" i="8"/>
  <c r="M106" i="8"/>
  <c r="M105" i="8"/>
  <c r="M99" i="8"/>
  <c r="M98" i="8"/>
  <c r="M97" i="8"/>
  <c r="M95" i="8"/>
  <c r="M94" i="8"/>
  <c r="M93" i="8"/>
  <c r="M92" i="8"/>
  <c r="M91" i="8"/>
  <c r="M79" i="8"/>
  <c r="M77" i="8"/>
  <c r="M75" i="8"/>
  <c r="M74" i="8"/>
  <c r="P74" i="8" s="1"/>
  <c r="M72" i="8"/>
  <c r="M71" i="8"/>
  <c r="M69" i="8"/>
  <c r="M63" i="8"/>
  <c r="M61" i="8"/>
  <c r="M60" i="8"/>
  <c r="M56" i="8"/>
  <c r="M54" i="8"/>
  <c r="M51" i="8"/>
  <c r="M47" i="8"/>
  <c r="M45" i="8"/>
  <c r="M44" i="8"/>
  <c r="P44" i="8" s="1"/>
  <c r="M38" i="8"/>
  <c r="M36" i="8"/>
  <c r="M35" i="8"/>
  <c r="M32" i="8"/>
  <c r="M30" i="8"/>
  <c r="M29" i="8"/>
  <c r="Q91" i="8" l="1"/>
  <c r="P105" i="8" l="1"/>
  <c r="Q125" i="8" l="1"/>
  <c r="Q94" i="8"/>
  <c r="P71" i="8"/>
  <c r="P112" i="8" l="1"/>
  <c r="P56" i="8" l="1"/>
  <c r="T56" i="8"/>
  <c r="S56" i="8" s="1"/>
  <c r="P52" i="8"/>
  <c r="T52" i="8"/>
  <c r="S52" i="8" s="1"/>
  <c r="Q69" i="8" l="1"/>
  <c r="P77" i="8"/>
  <c r="T112" i="8" l="1"/>
  <c r="S112" i="8" s="1"/>
  <c r="Q123" i="8" l="1"/>
  <c r="P123" i="8"/>
  <c r="Q114" i="8" l="1"/>
  <c r="P114" i="8"/>
  <c r="T114" i="8"/>
  <c r="S114" i="8" s="1"/>
  <c r="P79" i="8" l="1"/>
  <c r="Q118" i="8" l="1"/>
  <c r="P118" i="8"/>
  <c r="Q117" i="8"/>
  <c r="P117" i="8"/>
  <c r="D12" i="13" l="1"/>
  <c r="E9" i="13" l="1"/>
  <c r="E10" i="13"/>
  <c r="E11" i="13"/>
  <c r="C8" i="13" l="1"/>
  <c r="E8" i="13" s="1"/>
  <c r="C7" i="13"/>
  <c r="E7" i="13" s="1"/>
  <c r="C6" i="13"/>
  <c r="C12" i="13" l="1"/>
  <c r="E6" i="13"/>
  <c r="E12" i="13" s="1"/>
  <c r="Q116" i="8" l="1"/>
  <c r="P116" i="8"/>
  <c r="T100" i="8"/>
  <c r="S100" i="8" s="1"/>
  <c r="Q106" i="8" l="1"/>
  <c r="P108" i="8" l="1"/>
  <c r="C7" i="21"/>
  <c r="C10" i="21" s="1"/>
  <c r="Q113" i="8"/>
  <c r="T111" i="8" l="1"/>
  <c r="S111" i="8" s="1"/>
  <c r="T108" i="8"/>
  <c r="S108" i="8" s="1"/>
  <c r="M103" i="8"/>
  <c r="P103" i="8" l="1"/>
  <c r="T101" i="8" l="1"/>
  <c r="S101" i="8" s="1"/>
  <c r="P38" i="8" l="1"/>
  <c r="P32" i="8"/>
  <c r="P22" i="8"/>
  <c r="E17" i="21"/>
  <c r="T127" i="8"/>
  <c r="S127" i="8" s="1"/>
  <c r="T126" i="8"/>
  <c r="S126" i="8" s="1"/>
  <c r="P125" i="8"/>
  <c r="T125" i="8"/>
  <c r="S125" i="8" s="1"/>
  <c r="D7" i="21" l="1"/>
  <c r="D10" i="21" s="1"/>
  <c r="M37" i="8"/>
  <c r="P36" i="8" l="1"/>
  <c r="P75" i="8"/>
  <c r="T113" i="8" l="1"/>
  <c r="S113" i="8" s="1"/>
  <c r="P92" i="8" l="1"/>
  <c r="T92" i="8"/>
  <c r="S92" i="8" s="1"/>
  <c r="M102" i="8" l="1"/>
  <c r="Q102" i="8" s="1"/>
  <c r="T107" i="8" l="1"/>
  <c r="S107" i="8" s="1"/>
  <c r="P107" i="8"/>
  <c r="P72" i="8"/>
  <c r="P99" i="8" l="1"/>
  <c r="T99" i="8"/>
  <c r="S99" i="8" s="1"/>
  <c r="P13" i="8" l="1"/>
  <c r="T60" i="8" l="1"/>
  <c r="S60" i="8" s="1"/>
  <c r="T65" i="8"/>
  <c r="S65" i="8" s="1"/>
  <c r="T69" i="8"/>
  <c r="S69" i="8" s="1"/>
  <c r="T91" i="8"/>
  <c r="S91" i="8" s="1"/>
  <c r="T93" i="8"/>
  <c r="S93" i="8" s="1"/>
  <c r="T94" i="8"/>
  <c r="S94" i="8" s="1"/>
  <c r="T95" i="8"/>
  <c r="S95" i="8" s="1"/>
  <c r="T96" i="8"/>
  <c r="S96" i="8" s="1"/>
  <c r="T97" i="8"/>
  <c r="S97" i="8" s="1"/>
  <c r="T98" i="8"/>
  <c r="S98" i="8" s="1"/>
  <c r="T106" i="8"/>
  <c r="S106" i="8" s="1"/>
  <c r="T57" i="8"/>
  <c r="S57" i="8" s="1"/>
  <c r="T53" i="8"/>
  <c r="S53" i="8" s="1"/>
  <c r="T47" i="8"/>
  <c r="S47" i="8" s="1"/>
  <c r="T45" i="8"/>
  <c r="S45" i="8" s="1"/>
  <c r="T17" i="8"/>
  <c r="S17" i="8" s="1"/>
  <c r="P45" i="8" l="1"/>
  <c r="P102" i="8" l="1"/>
  <c r="T102" i="8"/>
  <c r="S102" i="8" s="1"/>
  <c r="P47" i="8" l="1"/>
  <c r="O131" i="8" l="1"/>
  <c r="E20" i="21" s="1"/>
  <c r="G7" i="21" l="1"/>
  <c r="G10" i="21" s="1"/>
  <c r="P98" i="8"/>
  <c r="P106" i="8" l="1"/>
  <c r="P93" i="8"/>
  <c r="P95" i="8" l="1"/>
  <c r="P96" i="8"/>
  <c r="P97" i="8"/>
  <c r="P94" i="8" l="1"/>
  <c r="Q93" i="8" l="1"/>
  <c r="P91" i="8"/>
  <c r="T7" i="8" l="1"/>
  <c r="S7" i="8" s="1"/>
  <c r="T6" i="8"/>
  <c r="S6" i="8" s="1"/>
  <c r="M86" i="8" l="1"/>
  <c r="M67" i="8"/>
  <c r="T86" i="8" l="1"/>
  <c r="S86" i="8" s="1"/>
  <c r="P86" i="8"/>
  <c r="Q86" i="8"/>
  <c r="P67" i="8"/>
  <c r="T67" i="8"/>
  <c r="S67" i="8" s="1"/>
  <c r="P6" i="8"/>
  <c r="M5" i="8"/>
  <c r="P5" i="8" l="1"/>
  <c r="T5" i="8"/>
  <c r="S5" i="8" s="1"/>
  <c r="Q5" i="8"/>
  <c r="P7" i="8"/>
  <c r="M90" i="8" l="1"/>
  <c r="M89" i="8"/>
  <c r="T89" i="8" s="1"/>
  <c r="S89" i="8" s="1"/>
  <c r="M88" i="8"/>
  <c r="M87" i="8"/>
  <c r="T87" i="8" s="1"/>
  <c r="S87" i="8" s="1"/>
  <c r="M85" i="8"/>
  <c r="T85" i="8" s="1"/>
  <c r="S85" i="8" s="1"/>
  <c r="M82" i="8"/>
  <c r="Q82" i="8" s="1"/>
  <c r="M81" i="8"/>
  <c r="T81" i="8" s="1"/>
  <c r="S81" i="8" s="1"/>
  <c r="M80" i="8"/>
  <c r="T80" i="8" s="1"/>
  <c r="S80" i="8" s="1"/>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8" i="8" l="1"/>
  <c r="S78" i="8" s="1"/>
  <c r="Q78" i="8"/>
  <c r="T14" i="8"/>
  <c r="S14" i="8" s="1"/>
  <c r="Q14" i="8"/>
  <c r="T23" i="8"/>
  <c r="S23" i="8" s="1"/>
  <c r="Q23" i="8"/>
  <c r="T39" i="8"/>
  <c r="S39" i="8" s="1"/>
  <c r="Q39" i="8"/>
  <c r="T41" i="8"/>
  <c r="S41" i="8" s="1"/>
  <c r="Q41" i="8"/>
  <c r="Q58" i="8"/>
  <c r="E7" i="21"/>
  <c r="T33" i="8"/>
  <c r="S33" i="8" s="1"/>
  <c r="T9" i="8"/>
  <c r="S9" i="8" s="1"/>
  <c r="Q9" i="8"/>
  <c r="T82" i="8"/>
  <c r="S82"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8" i="8"/>
  <c r="T88" i="8"/>
  <c r="S88" i="8" s="1"/>
  <c r="P90" i="8"/>
  <c r="T90" i="8"/>
  <c r="S90" i="8" s="1"/>
  <c r="P16" i="8"/>
  <c r="P46" i="8"/>
  <c r="P58" i="8"/>
  <c r="P51" i="8"/>
  <c r="Q51" i="8"/>
  <c r="P66" i="8"/>
  <c r="Q80" i="8"/>
  <c r="P80" i="8"/>
  <c r="Q87" i="8"/>
  <c r="P87" i="8"/>
  <c r="P9" i="8"/>
  <c r="P14" i="8"/>
  <c r="P23" i="8"/>
  <c r="P69" i="8"/>
  <c r="P82" i="8"/>
  <c r="Q89" i="8"/>
  <c r="P89" i="8"/>
  <c r="P41" i="8"/>
  <c r="P43" i="8"/>
  <c r="P54" i="8"/>
  <c r="Q54" i="8"/>
  <c r="Q68" i="8"/>
  <c r="P68" i="8"/>
  <c r="Q81" i="8"/>
  <c r="P81" i="8"/>
  <c r="P33" i="8"/>
  <c r="P39" i="8"/>
  <c r="P78" i="8"/>
  <c r="P85" i="8"/>
  <c r="Q85" i="8"/>
  <c r="E16" i="21" l="1"/>
  <c r="H7" i="21"/>
  <c r="E10" i="21"/>
  <c r="I7" i="21"/>
  <c r="T129" i="8"/>
  <c r="S129" i="8" s="1"/>
  <c r="Q129" i="8"/>
  <c r="E22" i="21" l="1"/>
  <c r="I10" i="21"/>
  <c r="H10" i="21"/>
  <c r="P129"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<sst xmlns="http://schemas.openxmlformats.org/spreadsheetml/2006/main" count="1387" uniqueCount="805">
  <si>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</si>
  <si>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</si>
  <si>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</si>
  <si>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</si>
  <si>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</si>
  <si>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</si>
  <si>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</si>
  <si>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</si>
  <si>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</si>
  <si>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</si>
  <si>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</si>
  <si>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</si>
  <si>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</si>
  <si>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</si>
  <si>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</si>
  <si>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</si>
  <si>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</si>
  <si>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</si>
  <si>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</si>
  <si>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</si>
  <si>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</si>
  <si>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</si>
  <si>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</si>
  <si>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</si>
  <si>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</si>
  <si>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</si>
  <si>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</si>
  <si>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</si>
  <si>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</si>
  <si>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</si>
  <si>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</si>
  <si>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</si>
  <si>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</si>
  <si>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</si>
  <si>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</si>
  <si>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</si>
  <si>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</si>
  <si>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</si>
  <si>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</si>
  <si>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</si>
  <si>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</si>
  <si>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</si>
  <si>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</si>
  <si>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</si>
  <si>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</si>
  <si>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</si>
  <si>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</si>
  <si>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</si>
  <si>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</si>
  <si>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</si>
  <si>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</si>
  <si>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</si>
  <si>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</si>
  <si>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</si>
  <si>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</si>
  <si>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</si>
  <si>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</si>
  <si>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</si>
  <si>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</si>
  <si>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</si>
  <si>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</si>
  <si>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</si>
  <si>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</si>
  <si>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</si>
  <si>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</si>
  <si>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SZŠ a VOŠ Cheb</t>
  </si>
  <si>
    <t xml:space="preserve">Společné ošetřovatelské postupy ČR – Bavorsko – reg. č. 87 </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</si>
  <si>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</si>
  <si>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</si>
  <si>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</si>
  <si>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</si>
  <si>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</si>
  <si>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</si>
  <si>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</si>
  <si>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</si>
  <si>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</si>
  <si>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</si>
  <si>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</si>
  <si>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</si>
  <si>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</si>
  <si>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</si>
  <si>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</si>
  <si>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</si>
  <si>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</si>
  <si>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</si>
  <si>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</si>
  <si>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</si>
  <si>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</si>
  <si>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</si>
  <si>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</si>
  <si>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</si>
  <si>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</si>
  <si>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</si>
  <si>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</si>
  <si>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</si>
  <si>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</si>
  <si>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</si>
  <si>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</si>
  <si>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</si>
  <si>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</si>
  <si>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</si>
  <si>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</si>
  <si>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</si>
  <si>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</si>
  <si>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</si>
  <si>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</si>
  <si>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</si>
  <si>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</si>
  <si>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</si>
  <si>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</si>
  <si>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</si>
  <si>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</si>
  <si>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</si>
  <si>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</si>
  <si>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</si>
  <si>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</si>
  <si>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</si>
  <si>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</si>
  <si>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</si>
  <si>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</si>
  <si>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</si>
  <si>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</si>
  <si>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</si>
  <si>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</si>
  <si>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</si>
  <si>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</si>
  <si>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</si>
  <si>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</si>
  <si>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</si>
  <si>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</si>
  <si>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</si>
  <si>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</si>
  <si>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</si>
  <si>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</si>
  <si>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</si>
  <si>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</si>
  <si>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</si>
  <si>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</si>
  <si>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</si>
  <si>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</si>
  <si>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</si>
  <si>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</si>
  <si>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</si>
  <si>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</si>
  <si>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</si>
  <si>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</si>
  <si>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</si>
  <si>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</si>
  <si>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</si>
  <si>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</si>
  <si>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</si>
  <si>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</si>
  <si>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</si>
  <si>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</si>
  <si>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</si>
  <si>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</si>
  <si>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</si>
  <si>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</si>
  <si>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</si>
  <si>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</si>
  <si>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</si>
  <si>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</si>
  <si>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</si>
  <si>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</si>
  <si>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</si>
  <si>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</si>
  <si>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</si>
  <si>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</si>
  <si>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</si>
  <si>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</si>
  <si>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</si>
  <si>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</si>
  <si>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</si>
  <si>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</si>
  <si>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</si>
  <si>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</si>
  <si>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</si>
  <si>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</si>
  <si>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</si>
  <si>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</si>
  <si>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</si>
  <si>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</si>
  <si>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</si>
  <si>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</si>
  <si>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</si>
  <si>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</si>
  <si>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</si>
  <si>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</si>
  <si>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</si>
  <si>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</si>
  <si>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</si>
  <si>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</si>
  <si>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</si>
  <si>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</si>
  <si>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</si>
  <si>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</si>
  <si>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</si>
  <si>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</si>
  <si>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</si>
  <si>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</si>
  <si>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</si>
  <si>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</si>
  <si>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</si>
  <si>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</si>
  <si>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</si>
  <si>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</si>
  <si>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</si>
  <si>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netransparentní hodnotící kritéria (dodávka propagačních materiálů)</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</si>
  <si>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</si>
  <si>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</si>
  <si>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</si>
  <si>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</si>
  <si>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</si>
  <si>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</si>
  <si>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</si>
  <si>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</si>
  <si>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</si>
  <si>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</si>
  <si>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</si>
  <si>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</si>
  <si>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</si>
  <si>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</si>
  <si>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</si>
  <si>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</si>
  <si>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</si>
  <si>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</si>
  <si>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</si>
  <si>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</si>
  <si>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</si>
  <si>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</si>
  <si>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</si>
  <si>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</si>
  <si>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</si>
  <si>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</si>
  <si>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</si>
  <si>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</si>
  <si>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</si>
  <si>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</si>
  <si>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</si>
  <si>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</si>
  <si>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</si>
  <si>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</si>
  <si>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</si>
  <si>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</si>
  <si>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</si>
  <si>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</si>
  <si>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</si>
  <si>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</si>
  <si>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</si>
  <si>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</si>
  <si>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</si>
  <si>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</si>
  <si>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</si>
  <si>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</si>
  <si>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</si>
  <si>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</si>
  <si>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</si>
  <si>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</si>
  <si>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</si>
  <si>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</si>
  <si>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</si>
  <si>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</si>
  <si>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</si>
  <si>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</si>
  <si>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</si>
  <si>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</si>
  <si>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</si>
  <si>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</si>
  <si>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</si>
  <si>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</si>
  <si>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</si>
  <si>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</si>
  <si>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</si>
  <si>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</si>
  <si>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</si>
  <si>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</si>
  <si>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</si>
  <si>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</si>
  <si>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</si>
  <si>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</si>
  <si>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</si>
  <si>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</si>
  <si>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</si>
  <si>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</si>
  <si>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</si>
  <si>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</si>
  <si>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</si>
  <si>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</si>
  <si>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</si>
  <si>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</si>
  <si>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</si>
  <si>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</si>
  <si>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</si>
  <si>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</si>
  <si>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</si>
  <si>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</si>
  <si>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</si>
  <si>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</si>
  <si>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</si>
  <si>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</si>
  <si>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</si>
  <si>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</si>
  <si>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</si>
  <si>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</si>
  <si>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</si>
  <si>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</si>
  <si>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</si>
  <si>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</si>
  <si>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</si>
  <si>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</si>
  <si>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</si>
  <si>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</si>
  <si>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</si>
  <si>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</si>
  <si>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</si>
  <si>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</si>
  <si>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</si>
  <si>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</si>
  <si>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</si>
  <si>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</si>
  <si>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</si>
  <si>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</si>
  <si>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</si>
  <si>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</si>
  <si>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</si>
  <si>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</si>
  <si>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</si>
  <si>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</si>
  <si>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</si>
  <si>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</si>
  <si>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</si>
  <si>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</si>
  <si>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</si>
  <si>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</si>
  <si>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</si>
  <si>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</si>
  <si>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</si>
  <si>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</si>
  <si>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</si>
  <si>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</si>
  <si>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</si>
  <si>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</si>
  <si>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</si>
  <si>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</si>
  <si>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</si>
  <si>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</si>
  <si>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</si>
  <si>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</si>
  <si>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</si>
  <si>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</si>
  <si>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</si>
  <si>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</si>
  <si>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</si>
  <si>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</si>
  <si>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</si>
  <si>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</si>
  <si>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</si>
  <si>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</si>
  <si>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</si>
  <si>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</si>
  <si>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</si>
  <si>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</si>
  <si>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</si>
  <si>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</si>
  <si>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Cíl 3 ČR - Sasko</t>
  </si>
  <si>
    <t>kurzová ztráta</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</si>
  <si>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</si>
  <si>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</si>
  <si>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</si>
  <si>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</si>
  <si>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</si>
  <si>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</si>
  <si>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</si>
  <si>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FÚ 
penále</t>
  </si>
  <si>
    <t>MŠMT 
odvod za porušení rozpočtové kázně</t>
  </si>
  <si>
    <t>pochybení ze strany příjemce grantového projektu nikoli KK</t>
  </si>
  <si>
    <t>PhDr. Josef Novotný</t>
  </si>
  <si>
    <t>přezkoumání postupu při zadávání VZ - rentgeny</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</si>
  <si>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</si>
  <si>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</si>
  <si>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</si>
  <si>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</si>
  <si>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</si>
  <si>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</si>
  <si>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</si>
  <si>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</si>
  <si>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</si>
  <si>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pochybení v zakázce "Lineární urychlovač pro nemocnici v Chebu - přístavba zázemí" - změna zadávacích podmínek v důsledku podstatné změny smlouvy dodatkem měnícím podmínky ve Smlouvě o dílo</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</si>
  <si>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</si>
  <si>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</si>
  <si>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</si>
  <si>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</si>
  <si>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</si>
  <si>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</si>
  <si>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</si>
  <si>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</si>
  <si>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</si>
  <si>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</si>
  <si>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</si>
  <si>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</si>
  <si>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</si>
  <si>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</si>
  <si>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</si>
  <si>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</si>
  <si>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</si>
  <si>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</si>
  <si>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</si>
  <si>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</si>
  <si>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</si>
  <si>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</si>
  <si>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</si>
  <si>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</si>
  <si>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</si>
  <si>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</si>
  <si>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</si>
  <si>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</si>
  <si>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</si>
  <si>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</si>
  <si>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</si>
  <si>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</si>
  <si>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</si>
  <si>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</si>
  <si>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</si>
  <si>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</si>
  <si>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</si>
  <si>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</si>
  <si>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</si>
  <si>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</si>
  <si>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</si>
  <si>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</si>
  <si>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</si>
  <si>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</si>
  <si>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</si>
  <si>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</si>
  <si>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</si>
  <si>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</si>
  <si>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</si>
  <si>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</si>
  <si>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</si>
  <si>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</si>
  <si>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</si>
  <si>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</si>
  <si>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</si>
  <si>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</si>
  <si>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</si>
  <si>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</si>
  <si>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</si>
  <si>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</si>
  <si>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</si>
  <si>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</si>
  <si>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</si>
  <si>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</si>
  <si>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</si>
  <si>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</si>
  <si>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</si>
  <si>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</si>
  <si>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</si>
  <si>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</si>
  <si>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</si>
  <si>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</si>
  <si>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</si>
  <si>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</si>
  <si>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</si>
  <si>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</si>
  <si>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</si>
  <si>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</si>
  <si>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</si>
  <si>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</si>
  <si>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</si>
  <si>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</si>
  <si>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</si>
  <si>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</si>
  <si>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</si>
  <si>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</si>
  <si>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</si>
  <si>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</si>
  <si>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</si>
  <si>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</si>
  <si>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</si>
  <si>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</si>
  <si>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</si>
  <si>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</si>
  <si>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</si>
  <si>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</si>
  <si>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</si>
  <si>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</si>
  <si>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</si>
  <si>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</si>
  <si>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</si>
  <si>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</si>
  <si>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</si>
  <si>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</si>
  <si>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</si>
  <si>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</si>
  <si>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</si>
  <si>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</si>
  <si>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</si>
  <si>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</si>
  <si>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</si>
  <si>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</si>
  <si>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</si>
  <si>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</si>
  <si>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</si>
  <si>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rozhodnutím z 29.7.2013 bylo penále prominuto v plné výši
</t>
    </r>
    <r>
      <rPr>
        <b/>
        <sz val="11"/>
        <rFont val="Calibri"/>
        <family val="2"/>
        <charset val="238"/>
        <scheme val="minor"/>
      </rPr>
      <t>KONEČNÝ STAV - POSTIH ZRUŠEN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</si>
  <si>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</si>
  <si>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</si>
  <si>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</si>
  <si>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</si>
  <si>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</si>
  <si>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</si>
  <si>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</si>
  <si>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</si>
  <si>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</si>
  <si>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</si>
  <si>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</si>
  <si>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</si>
  <si>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</si>
  <si>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</si>
  <si>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</si>
  <si>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</si>
  <si>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</si>
  <si>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</si>
  <si>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</si>
  <si>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</si>
  <si>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</si>
  <si>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</si>
  <si>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</si>
  <si>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</si>
  <si>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</si>
  <si>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</si>
  <si>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</si>
  <si>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</si>
  <si>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</si>
  <si>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9/2013; rozhodnutím z 20.3.2014 prominuto v plné výši; vráceno v plné výši 4/2013
</t>
    </r>
    <r>
      <rPr>
        <b/>
        <sz val="11"/>
        <rFont val="Calibri"/>
        <family val="2"/>
        <charset val="238"/>
        <scheme val="minor"/>
      </rPr>
      <t>KONEČNÝ STAV - POSTIH ZRUŠEN</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</si>
  <si>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</si>
  <si>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</si>
  <si>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</si>
  <si>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</si>
  <si>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</si>
  <si>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</si>
  <si>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</si>
  <si>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</si>
  <si>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</si>
  <si>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</si>
  <si>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</si>
  <si>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</si>
  <si>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</si>
  <si>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</si>
  <si>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</si>
  <si>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</si>
  <si>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</si>
  <si>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</si>
  <si>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</si>
  <si>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</si>
  <si>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</si>
  <si>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</si>
  <si>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</si>
  <si>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</si>
  <si>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</si>
  <si>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</si>
  <si>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</si>
  <si>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</si>
  <si>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</si>
  <si>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</si>
  <si>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</si>
  <si>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</si>
  <si>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</si>
  <si>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</si>
  <si>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</si>
  <si>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</si>
  <si>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</si>
  <si>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</si>
  <si>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</si>
  <si>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</si>
  <si>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</si>
  <si>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</si>
  <si>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</si>
  <si>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</si>
  <si>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</si>
  <si>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</si>
  <si>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</si>
  <si>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</si>
  <si>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</si>
  <si>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</si>
  <si>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</si>
  <si>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</si>
  <si>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</si>
  <si>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</si>
  <si>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</si>
  <si>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</si>
  <si>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</si>
  <si>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</si>
  <si>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</si>
  <si>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</si>
  <si>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</si>
  <si>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</si>
  <si>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</si>
  <si>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</si>
  <si>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</si>
  <si>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</si>
  <si>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</si>
  <si>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</si>
  <si>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</si>
  <si>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</si>
  <si>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</si>
  <si>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</si>
  <si>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</si>
  <si>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</si>
  <si>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</si>
  <si>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</si>
  <si>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</si>
  <si>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</si>
  <si>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</si>
  <si>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</si>
  <si>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</si>
  <si>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</si>
  <si>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</si>
  <si>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</si>
  <si>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</si>
  <si>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</si>
  <si>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t>uhrazené platební výměry, provedené korekce, včetně vratitelného přeplatku ve výši 39.092.619,25 Kč</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</si>
  <si>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</si>
  <si>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</si>
  <si>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</si>
  <si>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</si>
  <si>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</si>
  <si>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</si>
  <si>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</si>
  <si>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</si>
  <si>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</si>
  <si>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</si>
  <si>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</si>
  <si>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</si>
  <si>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</si>
  <si>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</si>
  <si>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</si>
  <si>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</si>
  <si>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</si>
  <si>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</si>
  <si>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</si>
  <si>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</si>
  <si>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</si>
  <si>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</si>
  <si>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</si>
  <si>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</si>
  <si>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</si>
  <si>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</si>
  <si>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</si>
  <si>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</si>
  <si>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</si>
  <si>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</si>
  <si>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</si>
  <si>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</si>
  <si>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</si>
  <si>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</si>
  <si>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snížení čerpání</t>
  </si>
  <si>
    <t>Česko-bavorský   geopark – přírodní dědictví jako šance pro region,
reg. č.: 215</t>
  </si>
  <si>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</si>
  <si>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</si>
  <si>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</si>
  <si>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2011 - 31.12.2013
vyúčtování projektu
RK 194/02/19 ze dne 25.2.2019</t>
  </si>
  <si>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</si>
  <si>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</si>
  <si>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</si>
  <si>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</si>
  <si>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 xml:space="preserve">ŽÁDOST O PROMINUTÍ ODVODU A DOSUD NEVYM.PENÁLE NA GENER.FIN.ŘED.
</t>
    </r>
  </si>
  <si>
    <r>
      <t xml:space="preserve">6.9.2018 doručen PV na penále za prodlení s odvodem; dne 10.9.2018 PV na penále uhrazen
</t>
    </r>
    <r>
      <rPr>
        <b/>
        <sz val="11"/>
        <rFont val="Calibri"/>
        <family val="2"/>
        <charset val="238"/>
        <scheme val="minor"/>
      </rPr>
      <t>OČEKÁVÁME ROZHODNUTÍ O PROMINUTÍ ODVODU A PENÁLE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</si>
  <si>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</si>
  <si>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</si>
  <si>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r>
    <r>
      <rPr>
        <b/>
        <sz val="11"/>
        <rFont val="Calibri"/>
        <family val="2"/>
        <charset val="238"/>
        <scheme val="minor"/>
      </rPr>
      <t>KONEČNÝ STAV - POSTIH ZRUŠEN</t>
    </r>
    <r>
      <rPr>
        <sz val="11"/>
        <rFont val="Calibri"/>
        <family val="2"/>
        <charset val="238"/>
        <scheme val="minor"/>
      </rPr>
      <t xml:space="preserve">
</t>
    </r>
  </si>
  <si>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</si>
  <si>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</si>
  <si>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t xml:space="preserve">Přesun do nezpůsobilých výdajů - zjištění A.1: pravidla ROP neumožňují odměnu; zjištění B.1: výstupy za zpracování projektové dokumentace se nepoužily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</si>
  <si>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</si>
  <si>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Dne  11.3.2015 doručeny  3 platební výměry v celkové výši 26 492,-- Kč, datum úhrady v  3/2013
</t>
    </r>
    <r>
      <rPr>
        <b/>
        <sz val="11"/>
        <rFont val="Calibri"/>
        <family val="2"/>
        <charset val="238"/>
        <scheme val="minor"/>
      </rPr>
      <t>KONEČNÝ STAV - ÚROK Z POSEČKÁNÍ UHRAZEN</t>
    </r>
  </si>
  <si>
    <r>
      <t xml:space="preserve">Dne 12.11.2012 doručeny3 platební výměry na částku 5.731.781 Kč, po prominutí ze dne 18.12.2012 odvody sníženy na celkovou částku ve výši 1.464.072 Kč,  
datum úhrady odvodu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</si>
  <si>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platební výměr na úrok ze dne 14.11.2012, datum úhrady 12/2012</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</si>
  <si>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</si>
  <si>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</si>
  <si>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zjištění ze Zprávy z auditu operace č.OP/15/2011 z 19.8.2011; platební výměr z 4.11.2011, odvolání z 12/2011 proti platebnímu výměru zamítnuto dne 28.5.2012,  datum úhrady platebního výměru  9/2012; Kkse žalobou ze dne 19.8.2014 domáhal nároku po společnosti INVESTON, s.r.o. Okresní soud žalobě vyhověl. Společnost INVESTON, s.r.o. vzniklou škodu uhradila ve 4 splátkách v letech 2016-2018. Poslední splátka dne 26. 9.2018.
</t>
    </r>
    <r>
      <rPr>
        <b/>
        <sz val="11"/>
        <rFont val="Calibri"/>
        <family val="2"/>
        <charset val="238"/>
        <scheme val="minor"/>
      </rPr>
      <t>KONEČNÝ STAV</t>
    </r>
  </si>
  <si>
    <t>19.6.2013-31.12.2014
vyúčtování projektu
ZK 25/02/18 ze dne 22.2.2018</t>
  </si>
  <si>
    <t>21.1.2014 -31.12.2015
15.4.2016 finančně ukončen
vyúčtování projektu ZK 461/09/16 ze dne 8.9.2016</t>
  </si>
  <si>
    <t>Výdaje v rámci technické pomoci na činnost KK jako regionálního subjektu (Cíl 3 Sasko 2007 - 2013)
09-THTR-01.07 - 01</t>
  </si>
  <si>
    <t>SOŠ a SOU Nejdek, p.o.</t>
  </si>
  <si>
    <t>úhrada výdaje v EUR - měl být zvolen kurz použitý při převodu  ze zvl. účtu projektu</t>
  </si>
  <si>
    <t>19.12.2007-31.12.2015 
vyúčtování projektu
ZK 367/09/16 ze dne 8.9.2016</t>
  </si>
  <si>
    <t>chybný výpočet převodu na mzdy projektu</t>
  </si>
  <si>
    <t>27.10.2009 - 31.12.2015
vyúčtování projektu
ZK 354/09/16 ze dne 8.9.2016</t>
  </si>
  <si>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</si>
  <si>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1.9.2013-31.10.2014
vyúčtování projektu
ZK 411/10/15 ze dne 22.10.2015</t>
  </si>
  <si>
    <t>10.1.2013-31.12.2014
vyúčtování projektu
ZK 411/10/15 ze dne 22.10.2015</t>
  </si>
  <si>
    <r>
      <t xml:space="preserve">Usneseni RK 1001/09/15 a ZK 411/10/15 - zdůvodnění nezpůsobilých výdajů. Výdaj ve výši 178.000 Kč  za zpracování projektové dokumentace v přípravné fázi projektu (bude posouzeno, zda se jedná o škodu) a částka ve výši 189.094,19 Kč zahrnující kurzovou ztrátu, poplatky atd. - není finančním postihem ani škodou.
</t>
    </r>
    <r>
      <rPr>
        <b/>
        <sz val="11"/>
        <rFont val="Calibri"/>
        <family val="2"/>
        <charset val="238"/>
        <scheme val="minor"/>
      </rPr>
      <t>PROJEKT BEZ FINANČNÍHO POSTIHU</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</si>
  <si>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4.4.2019 jednání škodní komise - vymáhat po APDM, Rada KK 464/04/19 ze dne 29.4.2019, 9.5.2019 odeslána výzva k úhradě, dne 10.5.2019 APDM uhradila škodu.
</t>
    </r>
    <r>
      <rPr>
        <b/>
        <sz val="11"/>
        <rFont val="Calibri"/>
        <family val="2"/>
        <charset val="238"/>
        <scheme val="minor"/>
      </rPr>
      <t>KONEČNÝ STAV - POKUTA UHRAZENA</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</si>
  <si>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</si>
  <si>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Informace o škodním případu byla předložena RKK dne 11.2.2019. Ředitelka školy vyzvala dne 1. 3. 2019 odpovědného zaměstnance k úhradě náhrady škody ve výši 5.700,- Kč v termínu do 29.3.2019.
</t>
    </r>
    <r>
      <rPr>
        <b/>
        <sz val="11"/>
        <color indexed="8"/>
        <rFont val="Calibri"/>
        <family val="2"/>
        <charset val="238"/>
      </rPr>
      <t xml:space="preserve">KONEČNÝ STAV </t>
    </r>
  </si>
  <si>
    <r>
      <t xml:space="preserve">16.10.2013 Protokol o seznámení daňového subjektu s výsledky kontroly,  29.10.2013 vyjádření KK k protokolu, finanční úřad námitky neuznal, platební výměry v celkové výši 12.000 Kč, odvolání se nepodávalo - viz důvodová zpráva  RK 1275/12/13 ze dne 18.12.2013 podaná žádost o prominutí odvodu a dosud nevyměřeného penále, datum úhrady 12/2013, Dne 16.4.2019 odeslána žádost o vyhotovení Protokolu o škodě do 16.5.2019 - termín prodloužen,
</t>
    </r>
    <r>
      <rPr>
        <b/>
        <sz val="11"/>
        <rFont val="Calibri"/>
        <family val="2"/>
        <charset val="238"/>
        <scheme val="minor"/>
      </rPr>
      <t>KONEČNÝ STAV - ODVOD UHRAZEN</t>
    </r>
  </si>
  <si>
    <r>
      <t xml:space="preserve">datum úhrady 1/2014; 
27.8.2015 částečně prominuté penále ve výši 10.635  Kč, Dne 16.4.2019 odeslána žádost o vyhotovení Protokolu o škodě do 16.5.2019 - termín prodloužen,
</t>
    </r>
    <r>
      <rPr>
        <b/>
        <sz val="11"/>
        <rFont val="Calibri"/>
        <family val="2"/>
        <charset val="238"/>
        <scheme val="minor"/>
      </rPr>
      <t>KONEČNÝ STAV - ČÁSTEČNĚ PROMINUTÉ PENÁLE UHRAZENO</t>
    </r>
  </si>
  <si>
    <t>odstoupení od smlouvy o dotaci</t>
  </si>
  <si>
    <t>Střední průmyslová škola Ostrov</t>
  </si>
  <si>
    <t>Cíl 3 
100%</t>
  </si>
  <si>
    <t>OP VK 
100%</t>
  </si>
  <si>
    <t>ROP 
37% 
63%</t>
  </si>
  <si>
    <t>ROP 
92,5% 
7,5%</t>
  </si>
  <si>
    <t>ROP 
85% 
15%</t>
  </si>
  <si>
    <t xml:space="preserve">ROP 
85% 
15% </t>
  </si>
  <si>
    <t>Cíl 3 
90% 
10%</t>
  </si>
  <si>
    <t>IOP 
85% 
15%</t>
  </si>
  <si>
    <t>OPŽP 
90% 
10%</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</si>
  <si>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</si>
  <si>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v projektu nebyly identifikované nezpůsobilé výdaje, vznikla pouze kurzová ztráta ve výši 13.528,35 Kč</t>
  </si>
  <si>
    <r>
      <t xml:space="preserve">Usnesení RK 1000/09/15 a ZK 410/10/15 - vyúčtování projektu. V projektu nebyly identifikovány nezpůsobilé výdaje, pouze kurzová ztráta ve výši 13.528,35 Kč. Dotace na úhradu kurzové ztráty (nezpůsobilé výdaje) ve výši 13.528,35 Kč včetně doplatku za spoluúčast ve výši 8389,72 Kč vyposlal KK na základě veřejnoprávní smlouvy ev. č. 2774/2015-00 ze dne 12.11.2015.  Nejedná se o finanční postih ani škodu. 
</t>
    </r>
    <r>
      <rPr>
        <b/>
        <sz val="11"/>
        <rFont val="Calibri"/>
        <family val="2"/>
        <charset val="238"/>
        <scheme val="minor"/>
      </rPr>
      <t>KONEČNÝ STAV - PROJEKT BEZ FINANČNÍHO POSTIHU</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</si>
  <si>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</si>
  <si>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2015-2017
vyúčtování projektu
ZK 346/09/18 ze dne 13.9.2018</t>
  </si>
  <si>
    <t>OPTP
100%</t>
  </si>
  <si>
    <t>Operační program a 
% podíly financování</t>
  </si>
  <si>
    <t>1.1.2014-30.6.2015
vyúčtování projektu ZK76/02/16 ze dne 25.2.2016</t>
  </si>
  <si>
    <t>2.1.2007 - 30.7.2012
vyúčtování projektu 
ZK 102/04/15 ze dne 16.4.2015</t>
  </si>
  <si>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Dne 11. 12. 2018 zahájena daňová kontrola FÚ, dne 23. 5. 2019 Zpráva o daňové kontrole č. j. 638835/19/2400-31471-403322 - nebylo zjištěno porušení podmínek poskytnutí dotace
</t>
    </r>
    <r>
      <rPr>
        <b/>
        <sz val="11"/>
        <rFont val="Calibri"/>
        <family val="2"/>
        <charset val="238"/>
        <scheme val="minor"/>
      </rPr>
      <t>KONEČNÝ STAV - POSTIH ZRUŠEN</t>
    </r>
    <r>
      <rPr>
        <sz val="11"/>
        <rFont val="Calibri"/>
        <family val="2"/>
        <charset val="238"/>
        <scheme val="minor"/>
      </rPr>
      <t xml:space="preserve">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</si>
  <si>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o částku ve výši 30.546.522,23 Kč.
</t>
    </r>
    <r>
      <rPr>
        <b/>
        <sz val="11"/>
        <rFont val="Calibri"/>
        <family val="2"/>
        <charset val="238"/>
      </rPr>
      <t>OČEKÁVÁME ROZSUDEK VE VĚCI SPRÁVNÍ ŽALOBY</t>
    </r>
  </si>
  <si>
    <r>
      <t>Dne 12.10.2013 doručen platební výměr na odvod za porušení rozpočtové kázně FÚ č. j. 699052/13/2400-04702-402240 – vyměřený odvod ve výši 5.518.441,00 Kč.
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t>
    </r>
    <r>
      <rPr>
        <sz val="11"/>
        <rFont val="Calibri"/>
        <family val="2"/>
        <charset val="238"/>
        <scheme val="minor"/>
      </rPr>
      <t>8.2.2019 odesláno k vyjádření OLP</t>
    </r>
    <r>
      <rPr>
        <b/>
        <sz val="11"/>
        <rFont val="Calibri"/>
        <family val="2"/>
        <charset val="238"/>
        <scheme val="minor"/>
      </rPr>
      <t xml:space="preserve">, </t>
    </r>
    <r>
      <rPr>
        <sz val="11"/>
        <rFont val="Calibri"/>
        <family val="2"/>
        <charset val="238"/>
        <scheme val="minor"/>
      </rPr>
      <t xml:space="preserve">Vnitřní sdělení OLP ze dne 20. 5. 2019, domluveno jednání škodní komise dne 4. 6. 2019 - nevymáhat, Rozhodnutí zaměstnavatele ze dne 6.6.2019 - nevymáhat
</t>
    </r>
    <r>
      <rPr>
        <b/>
        <sz val="11"/>
        <rFont val="Calibri"/>
        <family val="2"/>
        <charset val="238"/>
        <scheme val="minor"/>
      </rPr>
      <t xml:space="preserve">KONEČNÝ STAV - ŠKODA NEBUDE VYMÁHÁNA
</t>
    </r>
  </si>
  <si>
    <r>
      <t xml:space="preserve">datum úhrady 5/2012, Dne 15.4.2019 odeslána žádost o vyhotovení Protokolu o škodě do 21.6.2019, Protokol o škodě ze dne 4. 6. 2019, jednání škodní komise dne 2. 7. 2019
</t>
    </r>
    <r>
      <rPr>
        <b/>
        <sz val="11"/>
        <rFont val="Calibri"/>
        <family val="2"/>
        <charset val="238"/>
        <scheme val="minor"/>
      </rPr>
      <t>KONEČNÝ STAV - ODVOD UHRAZEN</t>
    </r>
  </si>
  <si>
    <r>
      <t>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předání písemných podkladů a  telefonický hovor dne 4. 6. 2019 vedoucí odboru finančního Ing. Martiny Jánské s FÚ KV - FÚ KV neeviduje  uvedenou nesrovnalost, neboť Řídící orgán OP VK dále nepostoupil nesrovnalost ve výši 597.901,60 Kč na FÚ KV. FÚ KV se tak danou záležitostí již nebude zabývat</t>
    </r>
    <r>
      <rPr>
        <b/>
        <sz val="11"/>
        <rFont val="Calibri"/>
        <family val="2"/>
        <charset val="238"/>
        <scheme val="minor"/>
      </rPr>
      <t xml:space="preserve">
KONEČNÝ STAV- ŠKODA VE VÝŠI 14.996,00 Kč NEBUDE VYMÁHANA</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</si>
  <si>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pokuty ve výši 33.000,- Kč dne 18.5.2017; Protokol o škodě ze dne 14. 7. 2017; jednání škodní komise dne 31. 8. 2017 - vyvinit všechny zaměstnance
</t>
    </r>
    <r>
      <rPr>
        <b/>
        <sz val="11"/>
        <rFont val="Calibri"/>
        <family val="2"/>
        <charset val="238"/>
        <scheme val="minor"/>
      </rPr>
      <t>KONEČNÝ STAV -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</si>
  <si>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Dne 16.4.2019 odeslána žádost o vyhotovení Protokolu o škodě, Protokol o škodě ze dne 25.4.2019, Jednání škodní komise - doporučující stanovisko - nevymáhat, Rozhodnutí zaměstnavatele o úhradě škody  ze dne 30. 5. 2019 nevymáhat
</t>
    </r>
    <r>
      <rPr>
        <b/>
        <sz val="11"/>
        <rFont val="Calibri"/>
        <family val="2"/>
        <charset val="238"/>
        <scheme val="minor"/>
      </rPr>
      <t xml:space="preserve">KONEČNÝ STAV - ŠKODA NEBUDE VYMÁHÁNA </t>
    </r>
  </si>
  <si>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škodní komise 14.3.2019, Rozhodnutí zaměstnavatele 18.3.2019 - nevymáhat
</t>
    </r>
    <r>
      <rPr>
        <b/>
        <sz val="11"/>
        <rFont val="Calibri"/>
        <family val="2"/>
        <charset val="238"/>
        <scheme val="minor"/>
      </rPr>
      <t>KONEČNÝ STAV - ŠKODA NEBUDE VYMÁHÁNA</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</si>
  <si>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</si>
  <si>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</si>
  <si>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</si>
  <si>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r>
    <r>
      <rPr>
        <b/>
        <sz val="11"/>
        <rFont val="Calibri"/>
        <family val="2"/>
        <charset val="238"/>
        <scheme val="minor"/>
      </rPr>
      <t>KONEČNÝ STAV</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</si>
  <si>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5.4.2019 Žádost o vyhotovení protokolu, Protokol o škodě ze dne 6.5.2019, Jednání škodní komise dne 6. 5. 2019 doporučující stanovisko - vymáhat 1141,90 Kč po zaměstnanci KK, Rozhodnutí zaměstnavatele o úhradě škody ze dne 28. 5. 2019 - úhrada dne 31. 5. 2019 ve výši 1.141,90 Kč
</t>
    </r>
    <r>
      <rPr>
        <b/>
        <sz val="11"/>
        <rFont val="Calibri"/>
        <family val="2"/>
        <charset val="238"/>
        <scheme val="minor"/>
      </rPr>
      <t xml:space="preserve">KONEČNÝ STAV </t>
    </r>
  </si>
  <si>
    <r>
      <t xml:space="preserve">18.3.2016 z ÚRR č.j. RRSZ 3612/2016 Oznámení o zahájení kontroly;
23.3.2016 z ÚRR č.j. RRSZ 3756/2016 Protokol o kontrole, 5.4.2019 Žádost o vyhotovení protokolu, Protokol o škodě ze dne 6.5.2019, Jednání škodní komise dne 6. 5. 2019 doporučující stanovisko - vymáhat 1141,90 Kč po zaměstnanci KK, Rozhodnutí zaměstnavatele o úhradě škody ze dne 28. 5. 2019 - úhrada dne 31. 5. 2019 ve výši 1.141,90 Kč
</t>
    </r>
    <r>
      <rPr>
        <b/>
        <sz val="11"/>
        <rFont val="Calibri"/>
        <family val="2"/>
        <charset val="238"/>
        <scheme val="minor"/>
      </rPr>
      <t>KONEČNÝ STAV</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</si>
  <si>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 RK 174/02/19, 19.2.2019 vyhotoveno Rozhodnutí zaměstnavatele - škodu nevymáhat 
</t>
    </r>
    <r>
      <rPr>
        <b/>
        <sz val="11"/>
        <rFont val="Calibri"/>
        <family val="2"/>
        <charset val="238"/>
        <scheme val="minor"/>
      </rPr>
      <t>KONEČNÝ STAV - ŠKODU NEVYMÁHAT</t>
    </r>
  </si>
  <si>
    <r>
      <t xml:space="preserve">22.2.2016 Návrh zprávy o auditu operace z MF, 3.3.2016 KK zaslalo stanovisko, že s návrhem souhlasí; 14.4.2016 Zpráva o auditu operace z MF; dle vyúčtování v ZKK (ZK 367/09/16 z 8.9.2016) celková kurzová ztráta 40.274,50 Kč, další neuznatelné výdaje v projektu nebyly identifikovány; závěrečné vyúčtování ZK 367/09/16 ze dne 8. 9. 2016 částka ve výši 40.274,50 Kč zahrnující kurzovou ztrátu není finančním postihem ani škodou.
</t>
    </r>
    <r>
      <rPr>
        <b/>
        <sz val="11"/>
        <rFont val="Calibri"/>
        <family val="2"/>
        <charset val="238"/>
        <scheme val="minor"/>
      </rPr>
      <t xml:space="preserve">PROJEKT BEZ FINANČNÍIHO POSTIHU </t>
    </r>
  </si>
  <si>
    <r>
      <t xml:space="preserve">12.7.2016 se KK vyjádřil k předmětné věci na SFŽP; 5.10.2017 z MŽP Výzva k úhradě prostředků dotčených pochybením; RKK dne 23.10.2017 schválila úhradu výzvy, uhrazeno dne 30.10.2017; Protokol o škodě ze dne 31. 10. 2017; jednání škodní komise dne 1. 12. 2017, úhrada škody v plné výši.
</t>
    </r>
    <r>
      <rPr>
        <b/>
        <sz val="11"/>
        <rFont val="Calibri"/>
        <family val="2"/>
        <charset val="238"/>
        <scheme val="minor"/>
      </rPr>
      <t>KONEČNÝ STAV</t>
    </r>
    <r>
      <rPr>
        <sz val="11"/>
        <rFont val="Calibri"/>
        <family val="2"/>
        <charset val="238"/>
        <scheme val="minor"/>
      </rPr>
      <t xml:space="preserve">
</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</si>
  <si>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 - ŠKODU NEVYMÁHAT</t>
    </r>
  </si>
  <si>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 - ŠKODU NEVYMÁHAT</t>
    </r>
  </si>
  <si>
    <r>
      <t xml:space="preserve">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vymáhat,vyjádření OLP ze dne 24.4.2019, přípis č. j.: 041 EX 209/16 ze dne 18. 4. 2019 Exekutorského úřadu Sokolov; 9.5.2019 odeslána žádost o vyjádření na MŠMT č.j. kk/108/JV/19 ze dne 6.5.2019; dne 10. 6. 2019 doručeno vyjádření MŠMT č. j.. MSMT-16597/2019-2 - MŠMT nebude vymáhat po KK částku 534795,00 Kč
</t>
    </r>
    <r>
      <rPr>
        <b/>
        <sz val="11"/>
        <rFont val="Calibri"/>
        <family val="2"/>
        <charset val="238"/>
        <scheme val="minor"/>
      </rPr>
      <t>KONEČNÝ STAV - PROJEKT BEZ FINANČNÍHO POSTIHU</t>
    </r>
  </si>
  <si>
    <r>
      <t xml:space="preserve">krácena ŽoP příjemci grantového projektu nikoli KK, KK vystavil platební výměr firmě LB plán, s.r.o., příjemce se odvolal k MF, rizikem je, že MF sníží nebo zruší odvod a po té KK bude muset uhradit výdaje příjemci, žádost o informaci OLP do 16. 5. 2019, částka byla krácena již v ŽOP č. 02/0024 dne 13. 10. 2015 PV se částka netýká
</t>
    </r>
    <r>
      <rPr>
        <b/>
        <sz val="11"/>
        <rFont val="Calibri"/>
        <family val="2"/>
        <charset val="238"/>
        <scheme val="minor"/>
      </rPr>
      <t>KONEČNÝ STAV - PROJEKT BEZ FINANČNÍHO POSTIHU</t>
    </r>
  </si>
  <si>
    <r>
      <t xml:space="preserve">krácena ŽoP příjemci grantového projektu nikoli KK, KK vystavil platební výměr firmě FM Consulting, s.r.o., příjemce se odvolal k MF, rizikem je, že MF sníží nebo zruší odvod a po té KK bude muset uhradit výdaje příjemci; žádost o informaci OLP do 16. 5. 2019, částka byla krácena již v ŽOP č. 07/0027 dne 27. 3. 2015 PV se částka netýká
</t>
    </r>
    <r>
      <rPr>
        <b/>
        <sz val="11"/>
        <rFont val="Calibri"/>
        <family val="2"/>
        <charset val="238"/>
        <scheme val="minor"/>
      </rPr>
      <t>KONEČNÝ STAV - PROJEKT BEZ FINANČNÍHO POSTIHU</t>
    </r>
  </si>
  <si>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Zbývající část ve výši 106,96 Kč nepodání sporu. 22.11.2018 doručen platební výměr na správní poplatek ve výši 42.922,- Kč. 21. 02 2019 doručeno z MFČR vyjádření odpůrce (RRSZ) ze dne 5.2.2019. Dne 25.6.2019 výzva MFČR k vyjádření k podkladům a výzva k vyčíslení nákladů řízení. 28. 6. 2019 škola zaslala nárok k uplatnění nákladů řízení.
</t>
    </r>
    <r>
      <rPr>
        <b/>
        <sz val="11"/>
        <color indexed="8"/>
        <rFont val="Calibri"/>
        <family val="2"/>
        <charset val="238"/>
      </rPr>
      <t>OČEKÁVÁME ROZHODNUTÍ MFČR O SPORU Z VEŘEJNOPRÁVNÍ SMLOUVY PRO PENĚŽITÉ PLNĚNÍ.</t>
    </r>
  </si>
  <si>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t>
    </r>
    <r>
      <rPr>
        <b/>
        <sz val="11"/>
        <rFont val="Calibri"/>
        <family val="2"/>
        <charset val="238"/>
        <scheme val="minor"/>
      </rPr>
      <t>OLP PROVĚŘUJE POSTUP ZAMĚSTNANCŮ APDM a KK ZDA OBDRŽELI INFORMACI O RIZICÍCH A PROČ NEBYLA POSKYTNUTA RADĚ KK</t>
    </r>
  </si>
  <si>
    <t>SFŽP
krácení dotace</t>
  </si>
  <si>
    <t>Podpora výměny zdrojů tepla na pevná paliva v rodinných domech v Karlovarském kraji v rámci OP ŽP 2014-2020 - Kotlíkové dotace II
CZ.05.2.32/0.0/0.0/17_067/0005152</t>
  </si>
  <si>
    <t>pochybení ve vykazování refundací mezd</t>
  </si>
  <si>
    <t>1.9.2017 - 
31-12-2019</t>
  </si>
  <si>
    <t>pochybení ve veřejné zakázce "Vybavení odborných učeben technicky zaměřených nelékařských oborů"</t>
  </si>
  <si>
    <r>
      <t xml:space="preserve">7.8.2014 - Oznámení o nesrovnalosti a předání věci správci daně - z MŠMT; 
25.4.2016 - Oznámení z MŠMT, trvá na nesrovnalosti a věc předá opětovně na FÚ, dne 16. 4. 2019 dotaz na OŠMT - žádné npvé informace; předání písemných podkladů a  telefonický hovor dne 4. 6. 2019 vedoucí odboru finančního Ing. Martiny Jánské s FÚ KV - FÚ KV neeviduje  uvedenou nesrovnalost, neboť Řídící orgán OP VK dále nepostoupil nesrovnalost ve výši 3.957,06 Kč na FÚ KV. FÚ KV se tak danou záležitostí již nebude zabývat; dne 4. 6. 2019 žádost o vyhotovení protokolu; Protokol o škodě ze dne 4.7.2019 - pochybení SZŠ VOŠ Cheb
</t>
    </r>
    <r>
      <rPr>
        <b/>
        <sz val="11"/>
        <rFont val="Calibri"/>
        <family val="2"/>
        <charset val="238"/>
        <scheme val="minor"/>
      </rPr>
      <t>KONEČNÝ STAV</t>
    </r>
  </si>
  <si>
    <r>
      <t xml:space="preserve">7.8.2014 - Oznámení o nesrovnalosti a předání věci správci daně - z MŠMT;  předání písemných podkladů a  telefonický hovor dne 4. 6. 2019 vedoucí odboru finančního Ing. Martiny Jánské s FÚ KV - FÚ KV neeviduje  uvedenou nesrovnalost, neboť Řídící orgán OP VK dále nepostoupil nesrovnalost ve výši 4.209,12 Kč na FÚ KV. FÚ KV se tak danou záležitostí již nebude zabývat; dne 4. 6. 2019 žádost o vyhotovení protokolu, Protokol o škodě ze dne 4.7.2019 - pochybení SZŠ VOŠ KV
</t>
    </r>
    <r>
      <rPr>
        <b/>
        <sz val="11"/>
        <rFont val="Calibri"/>
        <family val="2"/>
        <charset val="238"/>
        <scheme val="minor"/>
      </rPr>
      <t>KONEČNÝ STAV</t>
    </r>
  </si>
  <si>
    <r>
      <t xml:space="preserve">datum úhrady 7/2013, Dne 15.4.2019 odeslána žádost o vyhotovení Protokolu o škodě, Protokol o škodě ze dne 11.7.2019
</t>
    </r>
    <r>
      <rPr>
        <b/>
        <sz val="11"/>
        <rFont val="Calibri"/>
        <family val="2"/>
        <charset val="238"/>
        <scheme val="minor"/>
      </rPr>
      <t>KONEČNÝ STAV - ODVOD UHRAZEN</t>
    </r>
  </si>
  <si>
    <r>
      <t xml:space="preserve">datum úhrady 9/2013, Dne 15.4.2019 odeslána žádost o vyhotovení Protokolu o škodě, Protokol o škodě ze dne 11.7.2019
</t>
    </r>
    <r>
      <rPr>
        <b/>
        <sz val="11"/>
        <rFont val="Calibri"/>
        <family val="2"/>
        <charset val="238"/>
        <scheme val="minor"/>
      </rPr>
      <t>KONEČNÝ STAV - PENÁLE UHRAZENO</t>
    </r>
  </si>
  <si>
    <r>
      <t xml:space="preserve">uhrazeno 7/2013; rozhodnutím z 20.3.2014 částečně prominuto; v 4/2014 vrácená částka ve výši 202 950,--Kč, Dne 15.4.2019 odeslána žádost o vyhotovení Protokolu o škodě do 21.6.2019, Protokol o škodě ze dne 4. 6. 2019, jednání škodní komise dne 2. 7. 2019, Rozhodnutí zaměstnavatele ze dne 12.7.2019 - nevymáhat
</t>
    </r>
    <r>
      <rPr>
        <b/>
        <sz val="11"/>
        <rFont val="Calibri"/>
        <family val="2"/>
        <charset val="238"/>
        <scheme val="minor"/>
      </rPr>
      <t>KONEČNÝ STAV - ŠKODA NEBUDE VYMÁHÁNA</t>
    </r>
  </si>
  <si>
    <r>
      <t>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24.3.2016 Gen.fin.řed.Praha - Rozhodnutí o prominutí odvodu ve výši 40.982 Kč, uhrazeno 54.643 Kč, prominutá část vrácena na účet KK v 4/2016, Dne 15.4.2019 odeslána žádost o vyhotovení Protokolu o škodě do 21.6.2019, Protokol o škodě ze dne 4. 6. 2019, jednání škodní komise dne 2. 7. 2019, Rozhodnutí zaměstnavatele ze dne 12.7.2019 - nevymáhat</t>
    </r>
    <r>
      <rPr>
        <b/>
        <sz val="11"/>
        <rFont val="Calibri"/>
        <family val="2"/>
        <charset val="238"/>
        <scheme val="minor"/>
      </rPr>
      <t xml:space="preserve">
KONEČNÝ STAV - ŠKODA NEBUDE VYMÁHÁNA</t>
    </r>
  </si>
  <si>
    <r>
      <t>datum úhrady 17.12.2014;
24.3.2016 Gen.fin.řed.Praha - Rozhodnutí o prominutí penále ve výši 52.107 Kč, uhrazeno 54.643 Kč, prominutá část vrácena na účet KK v 4/2016, Dne 15.4.2019 odeslána žádost o vyhotovení Protokolu o škodě do 21.6.2019, Protokol o škodě ze dne 4. 6. 2019, jednání škodní komise dne 2. 7. 2019, Rozhodnutí zaměstnavatele ze dne 12.7.2019 - nevymáhat</t>
    </r>
    <r>
      <rPr>
        <b/>
        <sz val="11"/>
        <rFont val="Calibri"/>
        <family val="2"/>
        <charset val="238"/>
        <scheme val="minor"/>
      </rPr>
      <t xml:space="preserve">
KONEČNÝ STAV - ŠKODA NEBUDE VYMÁHÁNA</t>
    </r>
  </si>
  <si>
    <r>
      <t>datum úhrady 17.12.2014;
24.3.2016 Gen.fin.řed.Praha-Rozhodnutí o prominutí penále ve výši 52.387 Kč, uhrazeno 54.937 Kč, prominutá část vrácena na účet KK v 4/2016, Dne 15.4.2019 odeslána žádost o vyhotovení Protokolu o škodě do 21.6.2019, Protokol o škodě ze dne 4. 6. 2019, jednání škodní komise dne 2. 7. 2019, Rozhodnutí zaměstnavatele ze dne 12.7.2019 - nevymáhat</t>
    </r>
    <r>
      <rPr>
        <b/>
        <sz val="11"/>
        <rFont val="Calibri"/>
        <family val="2"/>
        <charset val="238"/>
        <scheme val="minor"/>
      </rPr>
      <t xml:space="preserve">
KONEČNÝ STAV - ŠKODA NEBUDE VYMÁHÁNA</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</si>
  <si>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</si>
  <si>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</si>
  <si>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Dne 3.7.2019 vyhotovila KSÚS protokol o škodě. probíhá příprava jednání škodní komise (cca do konce měsíce 8/2019).
</t>
    </r>
    <r>
      <rPr>
        <b/>
        <sz val="11"/>
        <color indexed="8"/>
        <rFont val="Calibri"/>
        <family val="2"/>
        <charset val="238"/>
      </rPr>
      <t>PROBÍHÁ ŘEŠENÍ ŠKODNÍHO PŘÍPADU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</si>
  <si>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aktuální finanční postih 682.903,83 Kč,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t>
    </r>
    <r>
      <rPr>
        <b/>
        <sz val="11"/>
        <rFont val="Calibri"/>
        <family val="2"/>
        <charset val="238"/>
        <scheme val="minor"/>
      </rPr>
      <t>9. 11.2018 Rozhodnutí MFČR o sporu pro peněžité plnění - úspěch ve sporu, 7.12.2018 RRSZ zaslala na bankovní účet KK 377.246,20 Kč.</t>
    </r>
    <r>
      <rPr>
        <sz val="11"/>
        <rFont val="Calibri"/>
        <family val="2"/>
        <charset val="238"/>
        <scheme val="minor"/>
      </rPr>
      <t xml:space="preserve">  Přiznány náklady řízení ve výši 3.146 Kč, 19.12.2018 KK částku ve výši 377.246,20 Kč přeposlal na bankovní účet KSÚS.
29.5.2019 vyhotovila KSÚS Protokol o škodě a dne 18.6.2019 proběhlo jednání škodní komise, která přijala doporučující stanoviska pro určení náhrady škody. 
</t>
    </r>
    <r>
      <rPr>
        <b/>
        <sz val="11"/>
        <rFont val="Calibri"/>
        <family val="2"/>
        <charset val="238"/>
        <scheme val="minor"/>
      </rPr>
      <t xml:space="preserve">OČEKÁVÁME ROZHODNUTÍ ŘEDITELE KSÚS O NÁHRADĚ ŠKODY. </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</si>
  <si>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 xml:space="preserve">KONEČNÝ STAV - BEZ KRÁCENÍ.
</t>
    </r>
  </si>
  <si>
    <r>
      <t xml:space="preserve">10.2.2017 doručena zpráva o auditu operace, auditní orgány zkontroloval výdaje ve výši 98.302.215 Kč a neidentifikoval žádné nezpůsobilé výdaje.
</t>
    </r>
    <r>
      <rPr>
        <b/>
        <sz val="11"/>
        <color indexed="8"/>
        <rFont val="Calibri"/>
        <family val="2"/>
        <charset val="238"/>
      </rPr>
      <t xml:space="preserve">KONEČNÝ STAV - BEZ ZJIŠTĚNÍ.
</t>
    </r>
  </si>
  <si>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sz val="11"/>
        <color indexed="8"/>
        <rFont val="Calibri"/>
        <family val="2"/>
        <charset val="238"/>
      </rPr>
      <t xml:space="preserve">Dne 10.1.2019 ředitel školy vyhotovil protokol o škodě a dne 29.1.2019 proběhlo jednání škodní komise. O konečné výši náhrady škody rozhodl ředitel školy dne 14.6. a 19.6.2019 (náhrada škody ve výši 5.000 Kč po bývalém zaměstnanci školy).
</t>
    </r>
    <r>
      <rPr>
        <b/>
        <sz val="11"/>
        <color indexed="8"/>
        <rFont val="Calibri"/>
        <family val="2"/>
        <charset val="238"/>
      </rPr>
      <t>KONEČNÝ STAV</t>
    </r>
    <r>
      <rPr>
        <sz val="11"/>
        <color indexed="8"/>
        <rFont val="Calibri"/>
        <family val="2"/>
        <charset val="238"/>
      </rPr>
      <t xml:space="preserve">
</t>
    </r>
  </si>
  <si>
    <r>
      <t>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t>
    </r>
    <r>
      <rPr>
        <sz val="11"/>
        <color theme="1"/>
        <rFont val="Calibri"/>
        <family val="2"/>
        <charset val="238"/>
        <scheme val="minor"/>
      </rPr>
      <t xml:space="preserve">dní případ,
dne 7.9.2018 proběhlo jednání škodní komise, RKK usnesením č. RK 1180/10/18 určila náhradu škody ve výši 10% z celkové škody. Ředitel školy stanovenou náhradu škody uhradil dne 14. 12. 2018 na bankovní účet školy.
</t>
    </r>
    <r>
      <rPr>
        <b/>
        <sz val="11"/>
        <color theme="1"/>
        <rFont val="Calibri"/>
        <family val="2"/>
        <charset val="238"/>
        <scheme val="minor"/>
      </rPr>
      <t xml:space="preserve">KONEČNÝ STAV </t>
    </r>
  </si>
  <si>
    <t>porušena zásada transparentnosti při hodnocení nabídek - způsob jakým byl vyzván vítězný uchazeč k doplnění prokázání kvalifikace;
nedodržení požadovaného způsobu zahájení VŘ + porušení povinnosti zrušit VŘ</t>
  </si>
  <si>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t>
    </r>
    <r>
      <rPr>
        <b/>
        <sz val="11"/>
        <color indexed="8"/>
        <rFont val="Calibri"/>
        <family val="2"/>
        <charset val="238"/>
      </rPr>
      <t>OČEKÁVÁME ROZHODNUTÍ MFČR O SPORU Z VEŘEJNOPRÁVNÍ SMLOUVY PRO PENĚŽITÉ PLNĚNÍ.</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</si>
  <si>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KONEČNÝ STAV</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</si>
  <si>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scheme val="minor"/>
      </rPr>
      <t>KONEČNÝ STAV</t>
    </r>
  </si>
  <si>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 xml:space="preserve">
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</si>
  <si>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</si>
  <si>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scheme val="minor"/>
      </rPr>
      <t>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</si>
  <si>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 xml:space="preserve">KONEČNÝ STAV.
</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</si>
  <si>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</si>
  <si>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 výkladovou problematiku veřejných zakázek.
</t>
    </r>
    <r>
      <rPr>
        <b/>
        <sz val="11"/>
        <rFont val="Calibri"/>
        <family val="2"/>
        <charset val="238"/>
      </rPr>
      <t xml:space="preserve">KONEČNÝ STAV
</t>
    </r>
  </si>
  <si>
    <r>
      <t xml:space="preserve">pracovní skupině pro finanční postihy poskytnuty informace až při vyúčtování projektu s předpokládanou částkou finančního postihu ve výši 1.288.295 Kč, dle závěrečného vyúčtování projektu konečný postih ve výši 1.366.728 Kč,
</t>
    </r>
    <r>
      <rPr>
        <sz val="11"/>
        <rFont val="Calibri"/>
        <family val="2"/>
        <charset val="238"/>
      </rPr>
      <t xml:space="preserve">RKK usnesením č. RK 194/02/19 ze dne 25.2.2019 souhlasila s vyúčtováním projektu a uložila řediteli Muzea řešit finanční postih jako škodu. Jednání škodní komise proběhlo dne 9.5.2019. Členové škodní komise přijali doporučující stanoviska k náhradě škody. </t>
    </r>
    <r>
      <rPr>
        <b/>
        <sz val="11"/>
        <rFont val="Calibri"/>
        <family val="2"/>
        <charset val="238"/>
      </rPr>
      <t>O konečné výši škody rozhodne ředitel muzea a informaci předloží Radě dle usnesení č. RK 194/02/19 v termínu do 30.6.2019.</t>
    </r>
    <r>
      <rPr>
        <sz val="11"/>
        <rFont val="Calibri"/>
        <family val="2"/>
        <charset val="238"/>
      </rPr>
      <t xml:space="preserve">
</t>
    </r>
    <r>
      <rPr>
        <b/>
        <sz val="11"/>
        <rFont val="Calibri"/>
        <family val="2"/>
        <charset val="238"/>
      </rPr>
      <t>KONEČNÝ STAV - OČEKÁVÁME ROZHODNUTÍ  RADY KK a ŘEDITELE O NÁHRADĚ ŠKODY</t>
    </r>
  </si>
  <si>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usnesla, že původcem škody je spol. Olivius s.r.o., ředitelka Domova vyzvala spol. Olivius s.r.o. k úhradě škody, která odmítla náhradu škodu uhradit. Dle sdělení právního zástupce ze dne 31.7.2017 by bylo vymáhání pohledávky neekonomické.
</t>
    </r>
    <r>
      <rPr>
        <b/>
        <sz val="11"/>
        <color theme="1"/>
        <rFont val="Calibri"/>
        <family val="2"/>
        <charset val="238"/>
        <scheme val="minor"/>
      </rPr>
      <t xml:space="preserve">KONEČNÝ STAV </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</si>
  <si>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konzultoval možnost zahájení občanskoprávní řízení s právní kanceláří. 
</t>
    </r>
    <r>
      <rPr>
        <b/>
        <sz val="11"/>
        <color indexed="8"/>
        <rFont val="Calibri"/>
        <family val="2"/>
        <charset val="238"/>
      </rPr>
      <t>Postup ve věci náhrady škody byl předložen RKK dne 11.3.2019, která materiál z jednání stáhla.</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</si>
  <si>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Informace o dalším postupu bude předložena vedení a RKK v měsíci 8/2019.
</t>
    </r>
    <r>
      <rPr>
        <b/>
        <sz val="11"/>
        <rFont val="Calibri"/>
        <family val="2"/>
        <charset val="238"/>
        <scheme val="minor"/>
      </rPr>
      <t xml:space="preserve">FINAČNÍ POSTIH BUDE ŘEŠIT PŘÍSPĚVKOVÁ ORGANIZACE JAKO ŠKODNÍ PŘÍPAD, viz usnesení RK 1398/12/18 ze dne 3.12.2018.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</si>
  <si>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doručeno vyjádření žalovaného, tj. MFČR.</t>
    </r>
    <r>
      <rPr>
        <b/>
        <sz val="11"/>
        <rFont val="Calibri"/>
        <family val="2"/>
        <charset val="238"/>
      </rPr>
      <t xml:space="preserve"> Soudní jednání je nařízeno na 29.8.2019.
OČEKÁVÁME ROZHODNUTÍ MF O ODVOLÁNÍ PROTI NEPŘIZNÁNÍ VRATITELNÉHO PŘEPLATKU, PROTI CHYBNÉ VÝŠI ÚROKU Z VRATITELNÉHO PŘEPLATKU A PROTI NEPŘIZNÁNÍ ÚROKU Z NEOPRÁVNĚNÉHO JEDNÁNÍ SPRÁVCE DANĚ.</t>
    </r>
  </si>
  <si>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</si>
  <si>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Veřejnosprávní kontrola SFŽP na základě Pověření ke kontrole č. j. SFZP 082198/2018 ze dne 25. 9. 2018; Protokol o kontrole č. j. SFZP 056305/2019 ze dne 
20. 5. 2019; Námitky proti Protokolu č. j. KK/138/JV/19 ze dne 6.6.2019; Vyřízení námitek č. j. SFZP 072393/2019 ze dne 4. 7. 2019 - námitkám částečně vyhověno; dne 15.7.2019 doručen Dodatek č. 1 k Protokolu o kontrole č. j. SFZP 078790/2019 ze dne 15. 7. 2019, dne 6.8.2019 doručena Výzva k úhradě prostředků dotčených pochybením č.j. ENV/2019/84841, MZP/2019/330/1778 ze dne 6.8.2019</t>
    </r>
    <r>
      <rPr>
        <b/>
        <sz val="11"/>
        <rFont val="Calibri"/>
        <family val="2"/>
        <charset val="238"/>
        <scheme val="minor"/>
      </rPr>
      <t xml:space="preserve">
SFŽP PŘEDÁ ŘÍDÍCÍMU ORGÁNU K ROZHODNUTÍ O PODEZŘENÍ NA NESROVNALOST IDENTIFIKOVANOU KONTROLNÍM ORGÁNEM</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</si>
  <si>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</si>
  <si>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VZ -  "Modernizace mostu ev. č.210-015 Mnichov"</t>
  </si>
  <si>
    <r>
      <t xml:space="preserve">Rozhodnutí o pokutě z 10.6.2014; KKN a.s. rozklad nepodávala, KKN pokutu uhradila.Dle informace z KKN ze dne 14.2.2019 nebyl finanční postih řešen škodní komisí. KKN považuje finanční postih za uzavřený a definitivní.
</t>
    </r>
    <r>
      <rPr>
        <b/>
        <sz val="11"/>
        <color indexed="8"/>
        <rFont val="Calibri"/>
        <family val="2"/>
        <charset val="238"/>
      </rPr>
      <t>KONEČNÝ STAV</t>
    </r>
  </si>
  <si>
    <r>
      <t xml:space="preserve">16.7.2015 podnět na ÚOHS k přezkoumání veřejné zakázky, ÚOHS zahájil dne 19.8.2015 správní řízení a vydal písemný příkaz, 27.8.2015 podala KSÚS proti příkazu odpor, 14.10.2015 Rozhodnutí ÚOHS o pokutě, proti kterému podala KSÚS 26.10.2015 rozklad. 27.7.2016 zamítnutí rozkladu a potrvrzení uložené sankce.
Jednání škodní komise KSÚS proběhlo 12.12.2016 - nebyla stanovena náhrada škody. 
</t>
    </r>
    <r>
      <rPr>
        <b/>
        <sz val="11"/>
        <color theme="1"/>
        <rFont val="Calibri"/>
        <family val="2"/>
        <charset val="238"/>
        <scheme val="minor"/>
      </rPr>
      <t>KONEČNÝ STAV</t>
    </r>
  </si>
  <si>
    <t>VZ -  "Modernizace mostu ev.č.210-004 Klášter Teplá - uzavřená smlouva o dílo není v souladu se zadávací dokumentací -uchazeč uvedl záruční lhůty v rozporu s požadavky zadavatele</t>
  </si>
  <si>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Dne 15.4.2019 odeslána žádost o vyhotovení Protokolu o škodě; Protokol o škodě ze dne 11.7.2019, předání písemných podkladů a  telefonický hovor dne 4. 6. 2019 vedoucí odboru finančního Ing. Martiny Jánské s FÚ KV - FÚ KV neeviduje  uvedenou nesrovnalost, neboť Řídící orgán OP VK dále nepostoupil nesrovnalost ve výši105.588,78 Kč na FÚ KV. FÚ KV se tak danou záležitostí již nebude zabývat,  jednání škodní komise dne 14. 8. 2019 - nevymáhat, Rozhodnutí zaměstnavatele ze dne 15.8.2019 - nevymáhat
</t>
    </r>
    <r>
      <rPr>
        <b/>
        <sz val="11"/>
        <rFont val="Calibri"/>
        <family val="2"/>
        <charset val="238"/>
        <scheme val="minor"/>
      </rPr>
      <t>KONEČNÝ STAV - ŠKODA NEBUDE VYMÁHÁNA</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</si>
  <si>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24.3.2016 Gen.fin.řed.Praha - Rozhodnutí o prominutí odvodu ve výši 189.910 Kč, zaplaceno 253.214 Kč, prominutá část vrácena na účet KK v 4/2016, Dne 15.4.2019 odeslána žádost o vyhotovení Protokolu o škodě, Protokol o škodě ze dne 11.7.2019; jednání škodní komise dne 14. 8. 2019 - nevymáhat, Rozhodnutí zaměstnavatele ze dne 15.8.2019 - nevymáhat
</t>
    </r>
    <r>
      <rPr>
        <b/>
        <sz val="11"/>
        <rFont val="Calibri"/>
        <family val="2"/>
        <charset val="238"/>
        <scheme val="minor"/>
      </rPr>
      <t>KONEČNÝ STAV - ŠKODA NEBUDE VYMÁHÁNA</t>
    </r>
  </si>
  <si>
    <r>
      <t xml:space="preserve">datum úhrady 17.12.2014;
24.3.2016 Gen.fin.řed.Praha - Rozhodnutí o prominutí penále ve výši 235.126 Kč, uhrazeno 246.056 Kč, prominutá část vrácena na účet KK v 4/2016, Dne 15.4.2019 odeslána žádost o vyhotovení Protokolu o škodě, Protokol o škodě ze dne 11.7.2019; jednání škodní komise dne 14. 8. 2019 - nevymáhat, Rozhodnutí zaměstnavatele ze dne 15.8.2019 - nevymáhat
</t>
    </r>
    <r>
      <rPr>
        <b/>
        <sz val="11"/>
        <rFont val="Calibri"/>
        <family val="2"/>
        <charset val="238"/>
        <scheme val="minor"/>
      </rPr>
      <t>KONEČNÝ STAV - ŠKODA NEBUDE VYMÁHÁNA</t>
    </r>
  </si>
  <si>
    <r>
      <t xml:space="preserve">datum úhrady 16.1.2015, Dne 15.4.2019 odeslána žádost o vyhotovení Protokolu o škodě, Protokol o škodě ze dne 11.7.2019; jednání škodní komise dne 14. 8. 2019 - nevymáhat, Rozhodnutí zaměstnavatele ze dne 15.8.2019 - nevymáhat
</t>
    </r>
    <r>
      <rPr>
        <b/>
        <sz val="11"/>
        <rFont val="Calibri"/>
        <family val="2"/>
        <charset val="238"/>
        <scheme val="minor"/>
      </rPr>
      <t>KONEČNÝ STAV - ŠKODA NEBUDE VYMÁHÁNA</t>
    </r>
  </si>
  <si>
    <r>
      <t xml:space="preserve">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 Dne 15.4.2019 odeslána žádost o vyhotovení Protokolu o škodě do 21.6.2019, Protokol o škodě ze dne 4. 6. 2019, jednání škodní komise dne 2. 7. 2019;  Rozhodnutí zaměstnavatele ze dne 12.7.2019 - nevymáhat
</t>
    </r>
    <r>
      <rPr>
        <b/>
        <sz val="11"/>
        <rFont val="Calibri"/>
        <family val="2"/>
        <charset val="238"/>
        <scheme val="minor"/>
      </rPr>
      <t>KONEČNÝ STAV - ŠKODA NEBUDE VYMÁHÁNA</t>
    </r>
  </si>
  <si>
    <r>
      <t xml:space="preserve">oznámení o udělení korekce z 22.9.2014; rozhodnutí o námitkách ze dne 5.12.2014 - neakceptovány; 30.5.2015 MŽP zaslalo podnět na FÚ (upřesnění částky);
vyúčtování projektu v RKK dne 13.11.2017, č.RK 1374/11/17; očekáváme právní posouzení OLP
</t>
    </r>
    <r>
      <rPr>
        <b/>
        <sz val="11"/>
        <rFont val="Calibri"/>
        <family val="2"/>
        <charset val="238"/>
        <scheme val="minor"/>
      </rPr>
      <t>KONEČNÝ STAV - BUDE ŘEŠENO JAKO ŠKODNÍ PŘÍPAD</t>
    </r>
  </si>
  <si>
    <r>
      <t xml:space="preserve">16.10.2013 Protokol o seznámení daňového subjektu s výsledky kontroly,  29.10.2013 vyjádření KK k protokolu, finační úřad částečně námitky uznal, 
21.1.2014 platební výměry v celkové výši 82.379 Kč, odvolání se nepodávalo - viz důvodová zpráva  RK 116/02/14 ze dne 10.2.2014, podaná žádost o prominutí odvodu a dosud nevyměřeného penále,
datum úhrady  PV 2/2014, Dne 16.4.2019 odeslána žádost o vyhotovení Protokolu o škodě; Protokol o škodě ze dne 24. 6. 2019; jednání škodní komise dne 12. 9. 2019
</t>
    </r>
    <r>
      <rPr>
        <b/>
        <sz val="11"/>
        <rFont val="Calibri"/>
        <family val="2"/>
        <charset val="238"/>
        <scheme val="minor"/>
      </rPr>
      <t>KONEČNÝ STAV - ODVOD UHRAZEN</t>
    </r>
  </si>
  <si>
    <r>
      <t xml:space="preserve">datum úhrady 2/2014;
27.8.2015 částečně prominuté penále ve výši 67.949 Kč, Dne 16.4.2019 odeslána žádost o vyhotovení Protokolu o škodě; Protokol o škodě ze dne 24. 6. 2019, jednání škodní komise dne 12. 9. 2019
</t>
    </r>
    <r>
      <rPr>
        <b/>
        <sz val="11"/>
        <rFont val="Calibri"/>
        <family val="2"/>
        <charset val="238"/>
        <scheme val="minor"/>
      </rPr>
      <t>KONEČNÝ STAV - ČÁSTEČNĚ PROMINUTÉ PENÁLE UHRAZENO</t>
    </r>
  </si>
  <si>
    <t>1.9.2013-30.6.2015
vyúčtování projektu
ZK 151/04/16 ze dne 7. 4. 2016</t>
  </si>
  <si>
    <t>9.8.2013-31.12.2015
vyúčtování projektu
ZK 522/12/17 ze dne 7.12.2017</t>
  </si>
  <si>
    <r>
      <t xml:space="preserve">29.3.2011-30.5.2014
</t>
    </r>
    <r>
      <rPr>
        <sz val="11"/>
        <rFont val="Calibri"/>
        <family val="2"/>
        <charset val="238"/>
        <scheme val="minor"/>
      </rPr>
      <t>finančně ukončen 12.11.2014
vyúčtování projektu
ZK 66/02/16 ze dne 25.2.2016</t>
    </r>
  </si>
  <si>
    <r>
      <t xml:space="preserve">26.11.2013-31.7.2015
</t>
    </r>
    <r>
      <rPr>
        <sz val="11"/>
        <rFont val="Calibri"/>
        <family val="2"/>
        <charset val="238"/>
        <scheme val="minor"/>
      </rPr>
      <t>finančně ukončen 22.10.2015
vyúčtování projektu
ZK 217/06/16 ze dne 9.6.2016</t>
    </r>
  </si>
  <si>
    <t>1.1.2015 - 30.10.2015
finančně ukončen 15.3.2016
vyúčtování projektu
ZK 291/06/17 ze dne 22.6.2017</t>
  </si>
  <si>
    <t>1.11.2014 - 30.10.2015
finančně ukončen 26.11.2015
vyúčtování projektu
ZK 144/04/16 ze dne 7.4.2016</t>
  </si>
  <si>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že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t>
    </r>
    <r>
      <rPr>
        <b/>
        <sz val="11"/>
        <rFont val="Calibri"/>
        <family val="2"/>
        <charset val="238"/>
        <scheme val="minor"/>
      </rPr>
      <t>D</t>
    </r>
    <r>
      <rPr>
        <sz val="11"/>
        <rFont val="Calibri"/>
        <family val="2"/>
        <charset val="238"/>
        <scheme val="minor"/>
      </rPr>
      <t xml:space="preserve">ne 15.5.2019 obdrželo muzeum od MFČR rozhodnutí ve sporném řízení o zamítnutí návrhu na zaplacení částky ve výši 2.288.358,54 Kč.
</t>
    </r>
    <r>
      <rPr>
        <sz val="11"/>
        <rFont val="Calibri"/>
        <family val="2"/>
        <charset val="238"/>
      </rPr>
      <t xml:space="preserve">RKK schválila usnesením č. RK 659/06/19  ze dne 3.6.2019 nepodání správní žaloby.
</t>
    </r>
    <r>
      <rPr>
        <b/>
        <sz val="11"/>
        <rFont val="Calibri"/>
        <family val="2"/>
        <charset val="238"/>
      </rPr>
      <t xml:space="preserve">FINANČNÍ POSTIH ŘEŠÍ MUZEUM JAKO ŠKODNÍ PŘÍPAD </t>
    </r>
  </si>
  <si>
    <t>28.6.2010-27.4.2012
vyúčtování projektu
ZK 462/09/16 ze dne 8.9.2016</t>
  </si>
  <si>
    <r>
      <t xml:space="preserve">rozhodnutí o pokutě z 13.1.2014; KKN a.s. rozklad nepodávala a pokutu uhradila. Dle informace z KKN ze dne 14.2.2019 nebyl finanční postih řešen škodní komisí. KKN považuje finanční postih za uzavřený a definitivní.
</t>
    </r>
    <r>
      <rPr>
        <b/>
        <sz val="11"/>
        <color indexed="8"/>
        <rFont val="Calibri"/>
        <family val="2"/>
        <charset val="238"/>
      </rPr>
      <t>KONEČNÝ STAV</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</si>
  <si>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</si>
  <si>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24.6.2013 ÚOHS vyměřil pokutu ve výši 150.000 Kč. 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stanovisko,k němuž se vyjádřil  i OLPaKŽÚ. Jednání škodní komise pokračovalo dne 10.4.2019. Informaci o jednání škodní komise vzala RKK na vědomí dne 6.5.2019 usnesení RK 534/05/19. ředitel ISŠTE dne 10.7.2019 rozhodl, že škodu ve výši 150.000 Kč po advokátce školy vymáhat nebude.
</t>
    </r>
    <r>
      <rPr>
        <b/>
        <sz val="11"/>
        <color indexed="8"/>
        <rFont val="Calibri"/>
        <family val="2"/>
        <charset val="238"/>
      </rPr>
      <t xml:space="preserve">KONEČNÝ STAV </t>
    </r>
  </si>
  <si>
    <t>VŘ 003 - Zajištění koordinátora BOZP a stavebního dozoru - zadavatel měl vyřadit nabídku, která neměla  čestné prohlášení uchazeče dle ZVZ</t>
  </si>
  <si>
    <r>
      <t xml:space="preserve">7.11.2014 ukončena veřejnosprávní kontrola - námitkám bylo částečně vyhověno,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Jednání škodní komise proběhlo dne 22.5.2019. Členové škodní komise přijali doporučující stanoviska k náhradě škody. O konečné výši škody rozhodl ředitel KSÚS rozhodnutím o náhradě škody ze dne 27.5.2019 - KSÚS nebude škodu ve výši 6.582,40 Kč po členech hodnotící komise vymáhat.
</t>
    </r>
    <r>
      <rPr>
        <b/>
        <sz val="11"/>
        <color theme="1"/>
        <rFont val="Calibri"/>
        <family val="2"/>
        <charset val="238"/>
        <scheme val="minor"/>
      </rPr>
      <t xml:space="preserve">KONEČNÝ STAV </t>
    </r>
    <r>
      <rPr>
        <sz val="11"/>
        <color theme="1"/>
        <rFont val="Calibri"/>
        <family val="2"/>
        <charset val="238"/>
        <scheme val="minor"/>
      </rPr>
      <t xml:space="preserve">
</t>
    </r>
    <r>
      <rPr>
        <b/>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</si>
</sst>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7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
      <b/>
      <sz val="22"/>
      <color theme="1"/>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118" fillId="0" borderId="0"/>
    <xf numFmtId="0" fontId="119" fillId="0" borderId="0"/>
    <xf numFmtId="0" fontId="110" fillId="0" borderId="0"/>
    <xf numFmtId="0" fontId="120" fillId="0" borderId="0"/>
    <xf numFmtId="0" fontId="110" fillId="0" borderId="0"/>
    <xf numFmtId="0" fontId="109" fillId="0" borderId="0"/>
    <xf numFmtId="0" fontId="108" fillId="11" borderId="1"/>
    <xf numFmtId="0" fontId="106" fillId="0" borderId="0"/>
    <xf numFmtId="0" fontId="105" fillId="0" borderId="0"/>
    <xf numFmtId="0" fontId="40" fillId="0" borderId="0"/>
  </cellStyleXfs>
  <cellXfs count="1343">
    <xf numFmtId="0" fontId="0" fillId="0" borderId="0" xfId="0"/>
    <xf numFmtId="0" fontId="112" fillId="0" borderId="0" xfId="0" applyFont="1"/>
    <xf numFmtId="0" fontId="114" fillId="0" borderId="1" xfId="0" applyFont="1" applyBorder="1" applyAlignment="1">
      <alignment horizontal="center" vertical="center"/>
    </xf>
    <xf numFmtId="0" fontId="110"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15"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10"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6" fillId="0" borderId="0" xfId="0" applyNumberFormat="1" applyFont="1" applyAlignment="1">
      <alignment horizontal="center" vertical="center"/>
    </xf>
    <xf numFmtId="4" fontId="0" fillId="0" borderId="0" xfId="0" applyNumberFormat="1" applyAlignment="1">
      <alignment vertical="center"/>
    </xf>
    <xf numFmtId="0" fontId="111" fillId="0" borderId="0" xfId="0" applyFont="1"/>
    <xf numFmtId="0" fontId="0" fillId="0" borderId="0" xfId="0" applyAlignment="1">
      <alignment horizontal="center"/>
    </xf>
    <xf numFmtId="0" fontId="111" fillId="0" borderId="0" xfId="0" applyFont="1" applyFill="1"/>
    <xf numFmtId="4" fontId="117" fillId="0" borderId="1" xfId="0" applyNumberFormat="1" applyFont="1" applyBorder="1" applyAlignment="1">
      <alignment horizontal="right" vertical="center" wrapText="1"/>
    </xf>
    <xf numFmtId="0" fontId="110" fillId="0" borderId="6" xfId="5" applyBorder="1" applyAlignment="1">
      <alignment vertical="center" wrapText="1"/>
    </xf>
    <xf numFmtId="0" fontId="110" fillId="0" borderId="2" xfId="5" applyBorder="1" applyAlignment="1">
      <alignment vertical="center" wrapText="1"/>
    </xf>
    <xf numFmtId="0" fontId="110" fillId="0" borderId="2" xfId="5" applyBorder="1" applyAlignment="1">
      <alignment horizontal="left" vertical="center" wrapText="1"/>
    </xf>
    <xf numFmtId="0" fontId="0" fillId="0" borderId="1" xfId="0" applyFill="1" applyBorder="1"/>
    <xf numFmtId="4" fontId="110" fillId="0" borderId="2" xfId="0" applyNumberFormat="1" applyFont="1" applyBorder="1" applyAlignment="1">
      <alignment vertical="center"/>
    </xf>
    <xf numFmtId="0" fontId="110" fillId="0" borderId="4" xfId="0" applyFont="1" applyBorder="1" applyAlignment="1">
      <alignment vertical="center" wrapText="1"/>
    </xf>
    <xf numFmtId="0" fontId="0" fillId="0" borderId="4" xfId="0" applyBorder="1" applyAlignment="1">
      <alignment horizontal="center" vertical="center"/>
    </xf>
    <xf numFmtId="0" fontId="113" fillId="4" borderId="8" xfId="0" applyFont="1" applyFill="1" applyBorder="1" applyAlignment="1">
      <alignment horizontal="center" vertical="center" textRotation="90" wrapText="1"/>
    </xf>
    <xf numFmtId="0" fontId="113" fillId="4" borderId="8" xfId="0" applyFont="1" applyFill="1" applyBorder="1" applyAlignment="1">
      <alignment horizontal="center" vertical="center" wrapText="1"/>
    </xf>
    <xf numFmtId="0" fontId="113"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13" fillId="4" borderId="11" xfId="0" applyFont="1" applyFill="1" applyBorder="1" applyAlignment="1">
      <alignment horizontal="center" vertical="center" wrapText="1"/>
    </xf>
    <xf numFmtId="0" fontId="113" fillId="4" borderId="13" xfId="0" applyFont="1" applyFill="1" applyBorder="1" applyAlignment="1">
      <alignment horizontal="center" vertical="center" wrapText="1"/>
    </xf>
    <xf numFmtId="0" fontId="113"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7"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21" fillId="0" borderId="17" xfId="5" applyFont="1" applyBorder="1" applyAlignment="1">
      <alignment horizontal="left" vertical="center" wrapText="1"/>
    </xf>
    <xf numFmtId="0" fontId="121" fillId="3" borderId="18" xfId="0" applyFont="1" applyFill="1" applyBorder="1" applyAlignment="1">
      <alignment horizontal="left" vertical="center" wrapText="1"/>
    </xf>
    <xf numFmtId="0" fontId="110" fillId="0" borderId="17" xfId="5" applyFont="1" applyBorder="1" applyAlignment="1">
      <alignment horizontal="left" vertical="center" wrapText="1"/>
    </xf>
    <xf numFmtId="0" fontId="121" fillId="0" borderId="17" xfId="5" applyFont="1" applyBorder="1" applyAlignment="1">
      <alignment vertical="center" wrapText="1"/>
    </xf>
    <xf numFmtId="0" fontId="0" fillId="0" borderId="2" xfId="0" applyFill="1" applyBorder="1"/>
    <xf numFmtId="0" fontId="113"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11" fillId="3" borderId="0" xfId="0" applyFont="1" applyFill="1"/>
    <xf numFmtId="0" fontId="111" fillId="7" borderId="0" xfId="0" applyFont="1" applyFill="1"/>
    <xf numFmtId="0" fontId="111" fillId="0" borderId="0" xfId="0" applyFont="1" applyAlignment="1">
      <alignment vertical="center"/>
    </xf>
    <xf numFmtId="0" fontId="111" fillId="9" borderId="0" xfId="0" applyFont="1" applyFill="1" applyBorder="1"/>
    <xf numFmtId="0" fontId="111" fillId="8" borderId="0" xfId="0" applyFont="1" applyFill="1" applyBorder="1"/>
    <xf numFmtId="0" fontId="111" fillId="10" borderId="0" xfId="0" applyFont="1" applyFill="1"/>
    <xf numFmtId="0" fontId="0" fillId="10" borderId="18" xfId="0" applyFill="1" applyBorder="1" applyAlignment="1">
      <alignment horizontal="left" vertical="center" wrapText="1"/>
    </xf>
    <xf numFmtId="0" fontId="114" fillId="0" borderId="0" xfId="0" applyFont="1" applyBorder="1" applyAlignment="1">
      <alignment horizontal="center" vertical="center"/>
    </xf>
    <xf numFmtId="0" fontId="110" fillId="0" borderId="0" xfId="0" applyFont="1" applyBorder="1" applyAlignment="1">
      <alignment vertical="center" wrapText="1"/>
    </xf>
    <xf numFmtId="0" fontId="0" fillId="0" borderId="0" xfId="0" applyBorder="1" applyAlignment="1">
      <alignment horizontal="left" vertical="center" wrapText="1"/>
    </xf>
    <xf numFmtId="0" fontId="110" fillId="0" borderId="0" xfId="0" applyFont="1" applyBorder="1" applyAlignment="1">
      <alignment horizontal="center" vertical="center"/>
    </xf>
    <xf numFmtId="4" fontId="110" fillId="0" borderId="0" xfId="0" applyNumberFormat="1" applyFont="1" applyBorder="1" applyAlignment="1">
      <alignment vertical="center"/>
    </xf>
    <xf numFmtId="4" fontId="117" fillId="0" borderId="0" xfId="0" applyNumberFormat="1" applyFont="1" applyBorder="1" applyAlignment="1">
      <alignment horizontal="right" vertical="center" wrapText="1"/>
    </xf>
    <xf numFmtId="0" fontId="121"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24" fillId="0" borderId="1" xfId="0" applyFont="1" applyBorder="1" applyAlignment="1">
      <alignment horizontal="center" vertical="center"/>
    </xf>
    <xf numFmtId="0" fontId="117" fillId="0" borderId="1" xfId="0" applyFont="1" applyBorder="1" applyAlignment="1">
      <alignment vertical="center" wrapText="1"/>
    </xf>
    <xf numFmtId="0" fontId="117" fillId="0" borderId="2" xfId="5" applyFont="1" applyBorder="1" applyAlignment="1">
      <alignment horizontal="left" vertical="center" wrapText="1"/>
    </xf>
    <xf numFmtId="0" fontId="117" fillId="0" borderId="1" xfId="0" applyFont="1" applyBorder="1" applyAlignment="1">
      <alignment horizontal="center" vertical="center"/>
    </xf>
    <xf numFmtId="0" fontId="117" fillId="0" borderId="1" xfId="0" applyFont="1" applyBorder="1"/>
    <xf numFmtId="0" fontId="117" fillId="0" borderId="2" xfId="0" applyFont="1" applyBorder="1"/>
    <xf numFmtId="0" fontId="117" fillId="0" borderId="17" xfId="5" applyFont="1" applyBorder="1" applyAlignment="1">
      <alignment vertical="center" wrapText="1"/>
    </xf>
    <xf numFmtId="0" fontId="117" fillId="10" borderId="18" xfId="0" applyFont="1" applyFill="1" applyBorder="1" applyAlignment="1">
      <alignment horizontal="left" vertical="center" wrapText="1"/>
    </xf>
    <xf numFmtId="0" fontId="125" fillId="0" borderId="5" xfId="0" applyFont="1" applyFill="1" applyBorder="1" applyAlignment="1">
      <alignment horizontal="center" vertical="center" wrapText="1"/>
    </xf>
    <xf numFmtId="0" fontId="125" fillId="0" borderId="2" xfId="0" applyFont="1" applyFill="1" applyBorder="1" applyAlignment="1">
      <alignment horizontal="center" vertical="center" wrapText="1"/>
    </xf>
    <xf numFmtId="0" fontId="107" fillId="0" borderId="1" xfId="0" applyFont="1" applyBorder="1" applyAlignment="1">
      <alignment vertical="center" wrapText="1"/>
    </xf>
    <xf numFmtId="0" fontId="107" fillId="10" borderId="18" xfId="5" applyFont="1" applyFill="1" applyBorder="1" applyAlignment="1">
      <alignment horizontal="left" vertical="center" wrapText="1"/>
    </xf>
    <xf numFmtId="0" fontId="107" fillId="0" borderId="18" xfId="5" applyFont="1" applyBorder="1" applyAlignment="1">
      <alignment horizontal="left" vertical="center" wrapText="1"/>
    </xf>
    <xf numFmtId="0" fontId="107"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6"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22" fillId="0" borderId="5" xfId="0" applyFont="1" applyFill="1" applyBorder="1"/>
    <xf numFmtId="0" fontId="122" fillId="0" borderId="1" xfId="0" applyFont="1" applyFill="1" applyBorder="1"/>
    <xf numFmtId="0" fontId="122" fillId="0" borderId="2" xfId="0" applyFont="1" applyFill="1" applyBorder="1"/>
    <xf numFmtId="0" fontId="0" fillId="0" borderId="6" xfId="0" applyBorder="1" applyAlignment="1">
      <alignment horizontal="left" vertical="center" wrapText="1"/>
    </xf>
    <xf numFmtId="0" fontId="121"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14" fillId="0" borderId="8" xfId="0" applyFont="1" applyBorder="1" applyAlignment="1">
      <alignment horizontal="center" vertical="center"/>
    </xf>
    <xf numFmtId="0" fontId="110" fillId="0" borderId="8" xfId="0" applyFont="1" applyBorder="1" applyAlignment="1">
      <alignment vertical="center" wrapText="1"/>
    </xf>
    <xf numFmtId="0" fontId="110" fillId="2" borderId="8" xfId="0" applyFont="1" applyFill="1" applyBorder="1" applyAlignment="1">
      <alignment vertical="center" wrapText="1"/>
    </xf>
    <xf numFmtId="0" fontId="0" fillId="0" borderId="9" xfId="0" applyBorder="1" applyAlignment="1">
      <alignment horizontal="left" vertical="center" wrapText="1"/>
    </xf>
    <xf numFmtId="0" fontId="110" fillId="0" borderId="8" xfId="0" applyFont="1" applyBorder="1" applyAlignment="1">
      <alignment horizontal="center" vertical="center"/>
    </xf>
    <xf numFmtId="4" fontId="110" fillId="0" borderId="8" xfId="0" applyNumberFormat="1" applyFont="1" applyBorder="1" applyAlignment="1">
      <alignment vertical="center"/>
    </xf>
    <xf numFmtId="4" fontId="117" fillId="0" borderId="8" xfId="0" applyNumberFormat="1" applyFont="1" applyBorder="1" applyAlignment="1">
      <alignment horizontal="right" vertical="center" wrapText="1"/>
    </xf>
    <xf numFmtId="4" fontId="110" fillId="0" borderId="9" xfId="0" applyNumberFormat="1" applyFont="1" applyBorder="1" applyAlignment="1">
      <alignment vertical="center"/>
    </xf>
    <xf numFmtId="0" fontId="121"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11" fillId="0" borderId="4" xfId="0" applyFont="1" applyBorder="1" applyAlignment="1">
      <alignment vertical="center" wrapText="1"/>
    </xf>
    <xf numFmtId="0" fontId="111" fillId="2" borderId="4" xfId="0" applyFont="1" applyFill="1" applyBorder="1" applyAlignment="1">
      <alignment vertical="center" wrapText="1"/>
    </xf>
    <xf numFmtId="4" fontId="111" fillId="0" borderId="4" xfId="0" applyNumberFormat="1" applyFont="1" applyBorder="1" applyAlignment="1">
      <alignment vertical="center"/>
    </xf>
    <xf numFmtId="4" fontId="127" fillId="0" borderId="4" xfId="0" applyNumberFormat="1" applyFont="1" applyBorder="1" applyAlignment="1">
      <alignment horizontal="right" vertical="center" wrapText="1"/>
    </xf>
    <xf numFmtId="4" fontId="111" fillId="0" borderId="6" xfId="0" applyNumberFormat="1" applyFont="1" applyBorder="1" applyAlignment="1">
      <alignment vertical="center"/>
    </xf>
    <xf numFmtId="0" fontId="121" fillId="0" borderId="1" xfId="0" applyFont="1" applyBorder="1" applyAlignment="1">
      <alignment vertical="center" wrapText="1"/>
    </xf>
    <xf numFmtId="0" fontId="121" fillId="0" borderId="2" xfId="5" applyFont="1" applyBorder="1" applyAlignment="1">
      <alignment horizontal="left" vertical="center" wrapText="1"/>
    </xf>
    <xf numFmtId="0" fontId="121" fillId="0" borderId="1" xfId="0" applyFont="1" applyBorder="1" applyAlignment="1">
      <alignment horizontal="center" vertical="center"/>
    </xf>
    <xf numFmtId="4" fontId="121" fillId="0" borderId="1" xfId="0" applyNumberFormat="1" applyFont="1" applyBorder="1" applyAlignment="1">
      <alignment horizontal="right" vertical="center" wrapText="1"/>
    </xf>
    <xf numFmtId="0" fontId="121" fillId="0" borderId="2" xfId="0" applyFont="1" applyBorder="1"/>
    <xf numFmtId="0" fontId="121" fillId="0" borderId="18" xfId="0" applyFont="1" applyFill="1" applyBorder="1" applyAlignment="1">
      <alignment horizontal="left" vertical="center" wrapText="1"/>
    </xf>
    <xf numFmtId="4" fontId="117" fillId="0" borderId="4" xfId="0" applyNumberFormat="1" applyFont="1" applyBorder="1" applyAlignment="1">
      <alignment vertical="center"/>
    </xf>
    <xf numFmtId="0" fontId="0" fillId="0" borderId="0" xfId="0" applyBorder="1"/>
    <xf numFmtId="0" fontId="114" fillId="0" borderId="4" xfId="0" applyFont="1" applyBorder="1" applyAlignment="1">
      <alignment horizontal="center" vertical="center"/>
    </xf>
    <xf numFmtId="0" fontId="110" fillId="0" borderId="4" xfId="5" applyBorder="1" applyAlignment="1">
      <alignment horizontal="left" vertical="center" wrapText="1"/>
    </xf>
    <xf numFmtId="0" fontId="110" fillId="0" borderId="4" xfId="0" applyFont="1" applyBorder="1" applyAlignment="1">
      <alignment horizontal="center" vertical="center"/>
    </xf>
    <xf numFmtId="4" fontId="115"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21" fillId="0" borderId="2" xfId="0" applyNumberFormat="1" applyFont="1" applyBorder="1" applyAlignment="1">
      <alignment horizontal="right" vertical="center" wrapText="1"/>
    </xf>
    <xf numFmtId="4" fontId="117" fillId="0" borderId="6" xfId="0" applyNumberFormat="1" applyFont="1" applyBorder="1" applyAlignment="1">
      <alignment vertical="center"/>
    </xf>
    <xf numFmtId="4" fontId="117" fillId="0" borderId="9" xfId="0" applyNumberFormat="1" applyFont="1" applyBorder="1" applyAlignment="1">
      <alignment horizontal="right" vertical="center" wrapText="1"/>
    </xf>
    <xf numFmtId="4" fontId="127"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7"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6" fillId="0" borderId="0" xfId="0" applyFont="1" applyBorder="1" applyAlignment="1">
      <alignment vertical="center" wrapText="1"/>
    </xf>
    <xf numFmtId="0" fontId="106" fillId="0" borderId="0" xfId="0" applyFont="1" applyBorder="1" applyAlignment="1">
      <alignment horizontal="center" vertical="center"/>
    </xf>
    <xf numFmtId="4" fontId="106" fillId="0" borderId="0" xfId="0" applyNumberFormat="1" applyFont="1" applyBorder="1" applyAlignment="1">
      <alignment vertical="center"/>
    </xf>
    <xf numFmtId="0" fontId="106" fillId="0" borderId="0" xfId="0" applyFont="1" applyFill="1" applyBorder="1" applyAlignment="1">
      <alignment vertical="center" wrapText="1"/>
    </xf>
    <xf numFmtId="0" fontId="106" fillId="0" borderId="0" xfId="0" applyFont="1" applyFill="1" applyBorder="1" applyAlignment="1">
      <alignment horizontal="center" vertical="center"/>
    </xf>
    <xf numFmtId="4" fontId="106" fillId="0" borderId="0" xfId="0" applyNumberFormat="1" applyFont="1" applyFill="1" applyBorder="1" applyAlignment="1">
      <alignment horizontal="center" vertical="center"/>
    </xf>
    <xf numFmtId="0" fontId="128" fillId="0" borderId="0" xfId="0" applyFont="1" applyFill="1"/>
    <xf numFmtId="0" fontId="128" fillId="0" borderId="0" xfId="0" applyFont="1" applyFill="1" applyBorder="1" applyAlignment="1"/>
    <xf numFmtId="0" fontId="131" fillId="0" borderId="0" xfId="0" applyFont="1"/>
    <xf numFmtId="10" fontId="0" fillId="0" borderId="0" xfId="0" applyNumberFormat="1"/>
    <xf numFmtId="0" fontId="130" fillId="0" borderId="0" xfId="0" applyFont="1"/>
    <xf numFmtId="10" fontId="130" fillId="0" borderId="0" xfId="0" applyNumberFormat="1" applyFont="1"/>
    <xf numFmtId="0" fontId="130" fillId="0" borderId="0" xfId="0" applyFont="1" applyAlignment="1">
      <alignment horizontal="left" vertical="top"/>
    </xf>
    <xf numFmtId="0" fontId="132" fillId="0" borderId="0" xfId="0" applyFont="1" applyBorder="1" applyAlignment="1">
      <alignment horizontal="left" vertical="center" wrapText="1"/>
    </xf>
    <xf numFmtId="10" fontId="117" fillId="0" borderId="0" xfId="0" applyNumberFormat="1" applyFont="1" applyBorder="1" applyAlignment="1">
      <alignment horizontal="left" vertical="center" wrapText="1"/>
    </xf>
    <xf numFmtId="10" fontId="117" fillId="0" borderId="0" xfId="0" applyNumberFormat="1" applyFont="1" applyBorder="1" applyAlignment="1">
      <alignment horizontal="center" vertical="center" wrapText="1"/>
    </xf>
    <xf numFmtId="0" fontId="132" fillId="0" borderId="0" xfId="0" applyFont="1" applyFill="1" applyBorder="1" applyAlignment="1">
      <alignment horizontal="left" vertical="center" wrapText="1"/>
    </xf>
    <xf numFmtId="4" fontId="132" fillId="0" borderId="0" xfId="0" applyNumberFormat="1" applyFont="1" applyFill="1" applyBorder="1" applyAlignment="1">
      <alignment horizontal="right" vertical="center"/>
    </xf>
    <xf numFmtId="4" fontId="133" fillId="0" borderId="0" xfId="0" applyNumberFormat="1" applyFont="1" applyFill="1" applyBorder="1" applyAlignment="1">
      <alignment horizontal="right" vertical="center"/>
    </xf>
    <xf numFmtId="10" fontId="132" fillId="0" borderId="0" xfId="0" applyNumberFormat="1" applyFont="1" applyFill="1" applyBorder="1" applyAlignment="1">
      <alignment horizontal="center" vertical="center"/>
    </xf>
    <xf numFmtId="0" fontId="112" fillId="0" borderId="0" xfId="0" applyFont="1" applyFill="1" applyBorder="1" applyAlignment="1">
      <alignment vertical="center"/>
    </xf>
    <xf numFmtId="0" fontId="137" fillId="17" borderId="8" xfId="0" applyFont="1" applyFill="1" applyBorder="1" applyAlignment="1">
      <alignment horizontal="center" vertical="center" wrapText="1"/>
    </xf>
    <xf numFmtId="0" fontId="137" fillId="17" borderId="9" xfId="0" applyFont="1" applyFill="1" applyBorder="1" applyAlignment="1">
      <alignment horizontal="center" vertical="center" wrapText="1"/>
    </xf>
    <xf numFmtId="0" fontId="137" fillId="17" borderId="23" xfId="0" applyFont="1" applyFill="1" applyBorder="1" applyAlignment="1">
      <alignment horizontal="center" vertical="center" wrapText="1"/>
    </xf>
    <xf numFmtId="0" fontId="137" fillId="17" borderId="11" xfId="0" applyFont="1" applyFill="1" applyBorder="1" applyAlignment="1">
      <alignment horizontal="center" vertical="center" wrapText="1"/>
    </xf>
    <xf numFmtId="10" fontId="104" fillId="0" borderId="24" xfId="0" applyNumberFormat="1" applyFont="1" applyBorder="1" applyAlignment="1">
      <alignment horizontal="center" vertical="center"/>
    </xf>
    <xf numFmtId="0" fontId="104" fillId="2" borderId="1" xfId="0" applyFont="1" applyFill="1" applyBorder="1" applyAlignment="1">
      <alignment horizontal="left" vertical="center" wrapText="1"/>
    </xf>
    <xf numFmtId="4" fontId="122" fillId="2" borderId="5" xfId="0" applyNumberFormat="1" applyFont="1" applyFill="1" applyBorder="1" applyAlignment="1">
      <alignment horizontal="right" vertical="center"/>
    </xf>
    <xf numFmtId="0" fontId="104" fillId="2" borderId="2" xfId="0" applyFont="1" applyFill="1" applyBorder="1" applyAlignment="1">
      <alignment horizontal="left" vertical="center" wrapText="1"/>
    </xf>
    <xf numFmtId="4" fontId="135" fillId="2" borderId="5" xfId="0" applyNumberFormat="1" applyFont="1" applyFill="1" applyBorder="1" applyAlignment="1">
      <alignment horizontal="right" vertical="center"/>
    </xf>
    <xf numFmtId="4" fontId="121" fillId="2" borderId="22" xfId="0" applyNumberFormat="1" applyFont="1" applyFill="1" applyBorder="1" applyAlignment="1">
      <alignment horizontal="right" vertical="center" wrapText="1"/>
    </xf>
    <xf numFmtId="4" fontId="122" fillId="2" borderId="5" xfId="0" applyNumberFormat="1" applyFont="1" applyFill="1" applyBorder="1" applyAlignment="1">
      <alignment horizontal="right" vertical="center" wrapText="1"/>
    </xf>
    <xf numFmtId="0" fontId="104" fillId="0" borderId="2" xfId="0" applyFont="1" applyFill="1" applyBorder="1" applyAlignment="1">
      <alignment horizontal="left" vertical="center" wrapText="1"/>
    </xf>
    <xf numFmtId="0" fontId="104" fillId="0" borderId="1" xfId="0" applyFont="1" applyFill="1" applyBorder="1" applyAlignment="1">
      <alignment vertical="center" wrapText="1"/>
    </xf>
    <xf numFmtId="0" fontId="104" fillId="2" borderId="1" xfId="0" applyFont="1" applyFill="1" applyBorder="1" applyAlignment="1">
      <alignment vertical="center" wrapText="1"/>
    </xf>
    <xf numFmtId="0" fontId="104" fillId="2" borderId="2" xfId="0" applyFont="1" applyFill="1" applyBorder="1" applyAlignment="1">
      <alignment vertical="center" wrapText="1"/>
    </xf>
    <xf numFmtId="0" fontId="104" fillId="2" borderId="1" xfId="0" applyFont="1" applyFill="1" applyBorder="1" applyAlignment="1">
      <alignment horizontal="left" vertical="center"/>
    </xf>
    <xf numFmtId="0" fontId="115" fillId="0" borderId="1" xfId="8" applyFont="1" applyBorder="1" applyAlignment="1">
      <alignment horizontal="left" vertical="center" wrapText="1"/>
    </xf>
    <xf numFmtId="0" fontId="121" fillId="0" borderId="1" xfId="0" applyFont="1" applyFill="1" applyBorder="1" applyAlignment="1">
      <alignment vertical="center" wrapText="1"/>
    </xf>
    <xf numFmtId="0" fontId="121" fillId="0" borderId="1" xfId="0" applyFont="1" applyBorder="1" applyAlignment="1">
      <alignment horizontal="left" vertical="center"/>
    </xf>
    <xf numFmtId="0" fontId="121" fillId="2" borderId="1" xfId="0" applyFont="1" applyFill="1" applyBorder="1" applyAlignment="1">
      <alignment horizontal="left" vertical="center" wrapText="1"/>
    </xf>
    <xf numFmtId="0" fontId="121" fillId="0" borderId="2" xfId="0" applyFont="1" applyFill="1" applyBorder="1" applyAlignment="1">
      <alignment horizontal="left" vertical="center" wrapText="1"/>
    </xf>
    <xf numFmtId="4" fontId="121" fillId="2" borderId="22" xfId="0" applyNumberFormat="1" applyFont="1" applyFill="1" applyBorder="1" applyAlignment="1">
      <alignment horizontal="right" vertical="center"/>
    </xf>
    <xf numFmtId="0" fontId="121" fillId="0" borderId="4" xfId="9" applyFont="1" applyBorder="1" applyAlignment="1">
      <alignment horizontal="left" vertical="center" wrapText="1"/>
    </xf>
    <xf numFmtId="4" fontId="121" fillId="0" borderId="2" xfId="0" applyNumberFormat="1" applyFont="1" applyBorder="1" applyAlignment="1">
      <alignment horizontal="right" vertical="center"/>
    </xf>
    <xf numFmtId="0" fontId="104" fillId="2" borderId="6" xfId="0" applyFont="1" applyFill="1" applyBorder="1" applyAlignment="1">
      <alignment horizontal="left" vertical="center" wrapText="1"/>
    </xf>
    <xf numFmtId="0" fontId="104" fillId="0" borderId="1" xfId="0" applyFont="1" applyBorder="1" applyAlignment="1">
      <alignment vertical="center"/>
    </xf>
    <xf numFmtId="10" fontId="127" fillId="17" borderId="43" xfId="0" applyNumberFormat="1" applyFont="1" applyFill="1" applyBorder="1" applyAlignment="1">
      <alignment horizontal="center" vertical="center" wrapText="1"/>
    </xf>
    <xf numFmtId="0" fontId="111" fillId="0" borderId="6" xfId="0" applyFont="1" applyBorder="1" applyAlignment="1">
      <alignment horizontal="center" vertical="center"/>
    </xf>
    <xf numFmtId="0" fontId="121" fillId="0" borderId="24" xfId="0" applyFont="1" applyFill="1" applyBorder="1" applyAlignment="1">
      <alignment horizontal="center" vertical="center"/>
    </xf>
    <xf numFmtId="4" fontId="125" fillId="0" borderId="12" xfId="0" applyNumberFormat="1" applyFont="1" applyFill="1" applyBorder="1" applyAlignment="1">
      <alignment vertical="center"/>
    </xf>
    <xf numFmtId="4" fontId="121" fillId="0" borderId="6" xfId="0" applyNumberFormat="1" applyFont="1" applyFill="1" applyBorder="1" applyAlignment="1">
      <alignment horizontal="center" vertical="center" wrapText="1"/>
    </xf>
    <xf numFmtId="4" fontId="121" fillId="0" borderId="24" xfId="0" applyNumberFormat="1" applyFont="1" applyFill="1" applyBorder="1" applyAlignment="1">
      <alignment horizontal="center" vertical="center" wrapText="1"/>
    </xf>
    <xf numFmtId="0" fontId="121" fillId="0" borderId="22" xfId="0" applyFont="1" applyBorder="1" applyAlignment="1">
      <alignment horizontal="center" vertical="center"/>
    </xf>
    <xf numFmtId="4" fontId="134" fillId="0" borderId="5" xfId="0" applyNumberFormat="1" applyFont="1" applyFill="1" applyBorder="1" applyAlignment="1">
      <alignment vertical="center"/>
    </xf>
    <xf numFmtId="4" fontId="111" fillId="0" borderId="2" xfId="0" applyNumberFormat="1" applyFont="1" applyFill="1" applyBorder="1" applyAlignment="1">
      <alignment vertical="center"/>
    </xf>
    <xf numFmtId="4" fontId="104" fillId="0" borderId="22" xfId="0" applyNumberFormat="1" applyFont="1" applyBorder="1" applyAlignment="1">
      <alignment horizontal="center" vertical="center"/>
    </xf>
    <xf numFmtId="0" fontId="113" fillId="17" borderId="33" xfId="0" applyFont="1" applyFill="1" applyBorder="1" applyAlignment="1">
      <alignment vertical="center" wrapText="1"/>
    </xf>
    <xf numFmtId="0" fontId="136" fillId="17" borderId="31" xfId="0" applyFont="1" applyFill="1" applyBorder="1" applyAlignment="1">
      <alignment vertical="center" wrapText="1"/>
    </xf>
    <xf numFmtId="0" fontId="136" fillId="17" borderId="37" xfId="0" applyFont="1" applyFill="1" applyBorder="1" applyAlignment="1">
      <alignment vertical="center" wrapText="1"/>
    </xf>
    <xf numFmtId="4" fontId="121" fillId="2" borderId="18" xfId="0" applyNumberFormat="1" applyFont="1" applyFill="1" applyBorder="1" applyAlignment="1">
      <alignment horizontal="right" vertical="center" wrapText="1"/>
    </xf>
    <xf numFmtId="0" fontId="0" fillId="0" borderId="0" xfId="0" applyAlignment="1">
      <alignment horizontal="left"/>
    </xf>
    <xf numFmtId="0" fontId="112" fillId="0" borderId="0" xfId="0" applyFont="1" applyAlignment="1">
      <alignment horizontal="right"/>
    </xf>
    <xf numFmtId="0" fontId="103" fillId="2" borderId="1" xfId="0" applyFont="1" applyFill="1" applyBorder="1" applyAlignment="1">
      <alignment horizontal="left" vertical="center" wrapText="1"/>
    </xf>
    <xf numFmtId="4" fontId="121" fillId="0" borderId="22" xfId="0" applyNumberFormat="1" applyFont="1" applyFill="1" applyBorder="1" applyAlignment="1">
      <alignment vertical="center"/>
    </xf>
    <xf numFmtId="0" fontId="137" fillId="5" borderId="8" xfId="0" applyFont="1" applyFill="1" applyBorder="1" applyAlignment="1">
      <alignment horizontal="center" vertical="center" wrapText="1"/>
    </xf>
    <xf numFmtId="0" fontId="137" fillId="5" borderId="9" xfId="0" applyFont="1" applyFill="1" applyBorder="1" applyAlignment="1">
      <alignment horizontal="center" vertical="center" wrapText="1"/>
    </xf>
    <xf numFmtId="0" fontId="137" fillId="5" borderId="11" xfId="0" applyFont="1" applyFill="1" applyBorder="1" applyAlignment="1">
      <alignment horizontal="center" vertical="center" wrapText="1"/>
    </xf>
    <xf numFmtId="0" fontId="136" fillId="5" borderId="31" xfId="0" applyFont="1" applyFill="1" applyBorder="1" applyAlignment="1">
      <alignment horizontal="left" vertical="center" wrapText="1"/>
    </xf>
    <xf numFmtId="0" fontId="125" fillId="0" borderId="27" xfId="0" applyFont="1" applyFill="1" applyBorder="1" applyAlignment="1">
      <alignment horizontal="right" vertical="center" wrapText="1"/>
    </xf>
    <xf numFmtId="0" fontId="121" fillId="0" borderId="27" xfId="0" applyFont="1" applyFill="1" applyBorder="1" applyAlignment="1">
      <alignment horizontal="center" vertical="center"/>
    </xf>
    <xf numFmtId="0" fontId="122" fillId="0" borderId="27" xfId="0" applyFont="1" applyFill="1" applyBorder="1" applyAlignment="1">
      <alignment horizontal="center" vertical="center"/>
    </xf>
    <xf numFmtId="0" fontId="122" fillId="0" borderId="46" xfId="0" applyFont="1" applyFill="1" applyBorder="1" applyAlignment="1">
      <alignment horizontal="center" vertical="center"/>
    </xf>
    <xf numFmtId="10" fontId="111" fillId="5" borderId="45" xfId="0" applyNumberFormat="1" applyFont="1" applyFill="1" applyBorder="1" applyAlignment="1">
      <alignment horizontal="center" vertical="center"/>
    </xf>
    <xf numFmtId="0" fontId="103" fillId="0" borderId="15" xfId="0" applyFont="1" applyBorder="1" applyAlignment="1">
      <alignment horizontal="center" vertical="center"/>
    </xf>
    <xf numFmtId="0" fontId="103" fillId="0" borderId="17" xfId="0" applyFont="1" applyBorder="1" applyAlignment="1">
      <alignment horizontal="center" vertical="center"/>
    </xf>
    <xf numFmtId="4" fontId="0" fillId="0" borderId="0" xfId="0" applyNumberFormat="1" applyAlignment="1">
      <alignment horizontal="center" vertical="center"/>
    </xf>
    <xf numFmtId="0" fontId="102" fillId="0" borderId="1" xfId="8" applyFont="1" applyFill="1" applyBorder="1" applyAlignment="1">
      <alignment horizontal="left" vertical="center" wrapText="1"/>
    </xf>
    <xf numFmtId="0" fontId="102" fillId="2" borderId="2" xfId="0" applyFont="1" applyFill="1" applyBorder="1" applyAlignment="1">
      <alignment horizontal="left" vertical="center" wrapText="1"/>
    </xf>
    <xf numFmtId="4" fontId="122" fillId="2" borderId="12" xfId="0" applyNumberFormat="1" applyFont="1" applyFill="1" applyBorder="1" applyAlignment="1">
      <alignment horizontal="right" vertical="center"/>
    </xf>
    <xf numFmtId="0" fontId="139" fillId="0" borderId="0" xfId="0" applyFont="1"/>
    <xf numFmtId="0" fontId="143" fillId="18" borderId="4" xfId="0" applyFont="1" applyFill="1" applyBorder="1" applyAlignment="1">
      <alignment horizontal="left" vertical="center" wrapText="1"/>
    </xf>
    <xf numFmtId="0" fontId="143" fillId="18" borderId="6" xfId="0" applyFont="1" applyFill="1" applyBorder="1" applyAlignment="1">
      <alignment horizontal="left" vertical="center" wrapText="1"/>
    </xf>
    <xf numFmtId="0" fontId="144" fillId="18" borderId="24" xfId="0" applyFont="1" applyFill="1" applyBorder="1" applyAlignment="1">
      <alignment horizontal="center" vertical="center" wrapText="1"/>
    </xf>
    <xf numFmtId="0" fontId="144" fillId="18" borderId="1" xfId="0" applyFont="1" applyFill="1" applyBorder="1" applyAlignment="1">
      <alignment horizontal="center" vertical="center" wrapText="1"/>
    </xf>
    <xf numFmtId="0" fontId="144" fillId="18" borderId="15" xfId="0" applyFont="1" applyFill="1" applyBorder="1" applyAlignment="1">
      <alignment horizontal="center" vertical="center" wrapText="1"/>
    </xf>
    <xf numFmtId="4" fontId="139" fillId="17" borderId="24" xfId="0" applyNumberFormat="1" applyFont="1" applyFill="1" applyBorder="1" applyAlignment="1">
      <alignment horizontal="right" vertical="center" wrapText="1"/>
    </xf>
    <xf numFmtId="4" fontId="139" fillId="17" borderId="24" xfId="0" applyNumberFormat="1" applyFont="1" applyFill="1" applyBorder="1" applyAlignment="1">
      <alignment horizontal="right" vertical="center"/>
    </xf>
    <xf numFmtId="4" fontId="139" fillId="17" borderId="12" xfId="0" applyNumberFormat="1" applyFont="1" applyFill="1" applyBorder="1" applyAlignment="1">
      <alignment horizontal="right" vertical="center"/>
    </xf>
    <xf numFmtId="4" fontId="130" fillId="17" borderId="1" xfId="0" applyNumberFormat="1" applyFont="1" applyFill="1" applyBorder="1" applyAlignment="1">
      <alignment horizontal="right" vertical="center"/>
    </xf>
    <xf numFmtId="4" fontId="130" fillId="17" borderId="2" xfId="0" applyNumberFormat="1" applyFont="1" applyFill="1" applyBorder="1" applyAlignment="1">
      <alignment horizontal="right" vertical="center"/>
    </xf>
    <xf numFmtId="4" fontId="130" fillId="5" borderId="1" xfId="0" applyNumberFormat="1" applyFont="1" applyFill="1" applyBorder="1" applyAlignment="1">
      <alignment horizontal="right" vertical="center"/>
    </xf>
    <xf numFmtId="0" fontId="130" fillId="0" borderId="23" xfId="0" applyFont="1" applyBorder="1" applyAlignment="1">
      <alignment horizontal="center" vertical="center" wrapText="1"/>
    </xf>
    <xf numFmtId="4" fontId="139" fillId="0" borderId="23" xfId="0" applyNumberFormat="1" applyFont="1" applyBorder="1" applyAlignment="1">
      <alignment horizontal="right" vertical="center"/>
    </xf>
    <xf numFmtId="4" fontId="139" fillId="0" borderId="11" xfId="0" applyNumberFormat="1" applyFont="1" applyBorder="1" applyAlignment="1">
      <alignment horizontal="right" vertical="center"/>
    </xf>
    <xf numFmtId="4" fontId="130" fillId="0" borderId="8" xfId="0" applyNumberFormat="1" applyFont="1" applyBorder="1" applyAlignment="1">
      <alignment horizontal="right" vertical="center"/>
    </xf>
    <xf numFmtId="4" fontId="130" fillId="0" borderId="9" xfId="0" applyNumberFormat="1" applyFont="1" applyBorder="1" applyAlignment="1">
      <alignment horizontal="right" vertical="center"/>
    </xf>
    <xf numFmtId="10" fontId="130" fillId="0" borderId="19" xfId="0" applyNumberFormat="1" applyFont="1" applyFill="1" applyBorder="1" applyAlignment="1">
      <alignment horizontal="center" vertical="center"/>
    </xf>
    <xf numFmtId="4" fontId="139" fillId="18" borderId="32" xfId="0" applyNumberFormat="1" applyFont="1" applyFill="1" applyBorder="1" applyAlignment="1">
      <alignment horizontal="right" vertical="center"/>
    </xf>
    <xf numFmtId="4" fontId="130" fillId="18" borderId="36" xfId="0" applyNumberFormat="1" applyFont="1" applyFill="1" applyBorder="1" applyAlignment="1">
      <alignment horizontal="right" vertical="center"/>
    </xf>
    <xf numFmtId="4" fontId="130" fillId="18" borderId="25" xfId="0" applyNumberFormat="1" applyFont="1" applyFill="1" applyBorder="1" applyAlignment="1">
      <alignment horizontal="right" vertical="center"/>
    </xf>
    <xf numFmtId="10" fontId="139" fillId="18" borderId="29" xfId="0" applyNumberFormat="1" applyFont="1" applyFill="1" applyBorder="1" applyAlignment="1">
      <alignment horizontal="center" vertical="center"/>
    </xf>
    <xf numFmtId="10" fontId="139" fillId="18" borderId="15" xfId="0" applyNumberFormat="1" applyFont="1" applyFill="1" applyBorder="1" applyAlignment="1">
      <alignment horizontal="center" vertical="center"/>
    </xf>
    <xf numFmtId="0" fontId="139" fillId="0" borderId="2" xfId="0" applyFont="1" applyFill="1" applyBorder="1" applyAlignment="1">
      <alignment horizontal="right" vertical="center" wrapText="1"/>
    </xf>
    <xf numFmtId="4" fontId="145" fillId="0" borderId="2" xfId="0" applyNumberFormat="1" applyFont="1" applyFill="1" applyBorder="1" applyAlignment="1">
      <alignment horizontal="right" vertical="center"/>
    </xf>
    <xf numFmtId="0" fontId="139" fillId="0" borderId="2" xfId="0" applyFont="1" applyFill="1" applyBorder="1" applyAlignment="1">
      <alignment horizontal="left" vertical="center" wrapText="1"/>
    </xf>
    <xf numFmtId="4" fontId="147" fillId="0" borderId="2" xfId="0" applyNumberFormat="1" applyFont="1" applyFill="1" applyBorder="1" applyAlignment="1">
      <alignment horizontal="right" vertical="center"/>
    </xf>
    <xf numFmtId="4" fontId="139" fillId="0" borderId="2" xfId="0" applyNumberFormat="1" applyFont="1" applyFill="1" applyBorder="1" applyAlignment="1">
      <alignment horizontal="right" vertical="center"/>
    </xf>
    <xf numFmtId="0" fontId="130" fillId="0" borderId="1" xfId="0" applyFont="1" applyBorder="1" applyAlignment="1">
      <alignment horizontal="center" vertical="top"/>
    </xf>
    <xf numFmtId="0" fontId="130" fillId="0" borderId="1" xfId="0" applyFont="1" applyFill="1" applyBorder="1" applyAlignment="1">
      <alignment horizontal="center" vertical="top"/>
    </xf>
    <xf numFmtId="0" fontId="148" fillId="0" borderId="0" xfId="0" applyFont="1" applyFill="1" applyBorder="1" applyAlignment="1">
      <alignment vertical="center"/>
    </xf>
    <xf numFmtId="0" fontId="150" fillId="0" borderId="0" xfId="0" applyFont="1"/>
    <xf numFmtId="0" fontId="151" fillId="0" borderId="0" xfId="0" applyFont="1" applyFill="1" applyBorder="1" applyAlignment="1">
      <alignment horizontal="left" vertical="center" wrapText="1"/>
    </xf>
    <xf numFmtId="4" fontId="151" fillId="0" borderId="0" xfId="0" applyNumberFormat="1" applyFont="1" applyFill="1" applyBorder="1" applyAlignment="1">
      <alignment horizontal="right" vertical="center"/>
    </xf>
    <xf numFmtId="4" fontId="150" fillId="0" borderId="0" xfId="0" applyNumberFormat="1" applyFont="1" applyFill="1" applyBorder="1" applyAlignment="1">
      <alignment horizontal="right" vertical="center"/>
    </xf>
    <xf numFmtId="10" fontId="151" fillId="0" borderId="0" xfId="0" applyNumberFormat="1" applyFont="1" applyFill="1" applyBorder="1" applyAlignment="1">
      <alignment horizontal="center" vertical="center"/>
    </xf>
    <xf numFmtId="0" fontId="150" fillId="0" borderId="0" xfId="0" applyFont="1" applyFill="1" applyBorder="1" applyAlignment="1">
      <alignment horizontal="right"/>
    </xf>
    <xf numFmtId="0" fontId="150" fillId="0" borderId="0" xfId="0" applyFont="1" applyAlignment="1">
      <alignment horizontal="right"/>
    </xf>
    <xf numFmtId="0" fontId="101" fillId="2" borderId="2" xfId="0" applyFont="1" applyFill="1" applyBorder="1" applyAlignment="1">
      <alignment horizontal="left" vertical="center" wrapText="1"/>
    </xf>
    <xf numFmtId="0" fontId="121" fillId="0" borderId="46" xfId="0" applyFont="1" applyFill="1" applyBorder="1" applyAlignment="1">
      <alignment horizontal="center" vertical="center"/>
    </xf>
    <xf numFmtId="0" fontId="121" fillId="0" borderId="39" xfId="0" applyFont="1" applyBorder="1" applyAlignment="1">
      <alignment horizontal="center" vertical="center"/>
    </xf>
    <xf numFmtId="0" fontId="111" fillId="0" borderId="30" xfId="0" applyFont="1" applyBorder="1" applyAlignment="1">
      <alignment horizontal="right" vertical="center" wrapText="1"/>
    </xf>
    <xf numFmtId="0" fontId="104"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10" fontId="104" fillId="0" borderId="24" xfId="0" applyNumberFormat="1" applyFont="1" applyBorder="1" applyAlignment="1">
      <alignment horizontal="center" vertical="center"/>
    </xf>
    <xf numFmtId="4" fontId="135" fillId="2" borderId="5" xfId="0" applyNumberFormat="1" applyFont="1" applyFill="1" applyBorder="1" applyAlignment="1">
      <alignment horizontal="right" vertical="center" wrapText="1"/>
    </xf>
    <xf numFmtId="0" fontId="121" fillId="0" borderId="5" xfId="0" applyFont="1" applyBorder="1" applyAlignment="1">
      <alignment vertical="center" wrapText="1"/>
    </xf>
    <xf numFmtId="0" fontId="104" fillId="0" borderId="4" xfId="0" applyFont="1" applyFill="1" applyBorder="1" applyAlignment="1">
      <alignment horizontal="center" vertical="center" wrapText="1"/>
    </xf>
    <xf numFmtId="10" fontId="104" fillId="0" borderId="24" xfId="0" applyNumberFormat="1" applyFont="1" applyBorder="1" applyAlignment="1">
      <alignment horizontal="center" vertical="center"/>
    </xf>
    <xf numFmtId="0" fontId="104" fillId="2" borderId="1" xfId="0" applyFont="1" applyFill="1" applyBorder="1" applyAlignment="1">
      <alignment horizontal="left" vertical="center" wrapText="1"/>
    </xf>
    <xf numFmtId="0" fontId="104" fillId="0" borderId="4" xfId="0" applyFont="1" applyFill="1" applyBorder="1" applyAlignment="1">
      <alignment vertical="center" wrapText="1"/>
    </xf>
    <xf numFmtId="10" fontId="104" fillId="0" borderId="22" xfId="0" applyNumberFormat="1" applyFont="1" applyBorder="1" applyAlignment="1">
      <alignment horizontal="center" vertical="center"/>
    </xf>
    <xf numFmtId="0" fontId="133" fillId="0" borderId="1" xfId="9" applyFont="1" applyBorder="1" applyAlignment="1">
      <alignment horizontal="left" vertical="center" wrapText="1"/>
    </xf>
    <xf numFmtId="4" fontId="121" fillId="0" borderId="6" xfId="0" applyNumberFormat="1" applyFont="1" applyBorder="1" applyAlignment="1">
      <alignment horizontal="right" vertical="center" wrapText="1"/>
    </xf>
    <xf numFmtId="4" fontId="111" fillId="17" borderId="51" xfId="0" applyNumberFormat="1" applyFont="1" applyFill="1" applyBorder="1" applyAlignment="1">
      <alignment horizontal="right" vertical="center"/>
    </xf>
    <xf numFmtId="4" fontId="121" fillId="0" borderId="24" xfId="0" applyNumberFormat="1" applyFont="1" applyFill="1" applyBorder="1" applyAlignment="1">
      <alignment horizontal="right" vertical="center" wrapText="1"/>
    </xf>
    <xf numFmtId="0" fontId="121" fillId="0" borderId="5" xfId="0" applyFont="1" applyFill="1" applyBorder="1" applyAlignment="1">
      <alignment vertical="center" wrapText="1"/>
    </xf>
    <xf numFmtId="4" fontId="121" fillId="0" borderId="22" xfId="0" applyNumberFormat="1" applyFont="1" applyFill="1" applyBorder="1" applyAlignment="1">
      <alignment horizontal="right" vertical="center"/>
    </xf>
    <xf numFmtId="0" fontId="121" fillId="0" borderId="12" xfId="0" applyFont="1" applyBorder="1" applyAlignment="1">
      <alignment vertical="center" wrapText="1"/>
    </xf>
    <xf numFmtId="4" fontId="121" fillId="0" borderId="22" xfId="0" applyNumberFormat="1" applyFont="1" applyFill="1" applyBorder="1" applyAlignment="1">
      <alignment horizontal="right" vertical="center" wrapText="1"/>
    </xf>
    <xf numFmtId="10" fontId="104" fillId="0" borderId="33" xfId="0" applyNumberFormat="1" applyFont="1" applyBorder="1" applyAlignment="1">
      <alignment horizontal="center" vertical="center"/>
    </xf>
    <xf numFmtId="4" fontId="121" fillId="0" borderId="33" xfId="0" applyNumberFormat="1" applyFont="1" applyFill="1" applyBorder="1" applyAlignment="1">
      <alignment horizontal="right" vertical="center" wrapText="1"/>
    </xf>
    <xf numFmtId="4" fontId="122" fillId="2" borderId="30" xfId="0" applyNumberFormat="1" applyFont="1" applyFill="1" applyBorder="1" applyAlignment="1">
      <alignment horizontal="right" vertical="center"/>
    </xf>
    <xf numFmtId="4" fontId="0" fillId="0" borderId="0" xfId="0" applyNumberFormat="1" applyFill="1"/>
    <xf numFmtId="10" fontId="104" fillId="0" borderId="24" xfId="0" applyNumberFormat="1" applyFont="1" applyBorder="1" applyAlignment="1">
      <alignment horizontal="center" vertical="center"/>
    </xf>
    <xf numFmtId="0" fontId="104" fillId="2" borderId="1" xfId="0" applyFont="1" applyFill="1" applyBorder="1" applyAlignment="1">
      <alignment horizontal="left" vertical="center" wrapText="1"/>
    </xf>
    <xf numFmtId="0" fontId="104" fillId="0" borderId="1" xfId="0" applyFont="1" applyFill="1" applyBorder="1" applyAlignment="1">
      <alignment horizontal="left" vertical="center" wrapText="1"/>
    </xf>
    <xf numFmtId="0" fontId="96" fillId="2" borderId="6" xfId="0" applyFont="1" applyFill="1" applyBorder="1" applyAlignment="1">
      <alignment horizontal="left" vertical="center" wrapText="1"/>
    </xf>
    <xf numFmtId="0" fontId="96" fillId="2" borderId="10" xfId="0" applyFont="1" applyFill="1" applyBorder="1" applyAlignment="1">
      <alignment horizontal="left" vertical="center" wrapText="1"/>
    </xf>
    <xf numFmtId="4" fontId="121" fillId="0" borderId="1" xfId="0" applyNumberFormat="1" applyFont="1" applyFill="1" applyBorder="1" applyAlignment="1">
      <alignment horizontal="right" vertical="center"/>
    </xf>
    <xf numFmtId="0" fontId="96" fillId="0" borderId="2" xfId="0" applyFont="1" applyFill="1" applyBorder="1" applyAlignment="1">
      <alignment horizontal="left" vertical="center" wrapText="1"/>
    </xf>
    <xf numFmtId="10" fontId="104" fillId="0" borderId="24" xfId="0" applyNumberFormat="1" applyFont="1" applyBorder="1" applyAlignment="1">
      <alignment horizontal="center" vertical="center"/>
    </xf>
    <xf numFmtId="0" fontId="121" fillId="0" borderId="31" xfId="0" applyFont="1" applyBorder="1" applyAlignment="1">
      <alignment vertical="center" wrapText="1"/>
    </xf>
    <xf numFmtId="0" fontId="95" fillId="2" borderId="7" xfId="0" applyFont="1" applyFill="1" applyBorder="1" applyAlignment="1">
      <alignment horizontal="left" vertical="center" wrapText="1"/>
    </xf>
    <xf numFmtId="0" fontId="121" fillId="0" borderId="1" xfId="0" applyFont="1" applyBorder="1" applyAlignment="1">
      <alignment horizontal="left" vertical="center" wrapText="1"/>
    </xf>
    <xf numFmtId="0" fontId="93" fillId="2" borderId="2" xfId="0" applyFont="1" applyFill="1" applyBorder="1" applyAlignment="1">
      <alignment horizontal="left" vertical="center" wrapText="1"/>
    </xf>
    <xf numFmtId="0" fontId="121" fillId="2" borderId="1" xfId="8" applyFont="1" applyFill="1" applyBorder="1" applyAlignment="1">
      <alignment horizontal="left" vertical="center" wrapText="1"/>
    </xf>
    <xf numFmtId="10" fontId="104" fillId="0" borderId="24" xfId="0" applyNumberFormat="1" applyFont="1" applyBorder="1" applyAlignment="1">
      <alignment horizontal="center" vertical="center"/>
    </xf>
    <xf numFmtId="0" fontId="92" fillId="0" borderId="7" xfId="0" applyFont="1" applyFill="1" applyBorder="1" applyAlignment="1">
      <alignment horizontal="left" vertical="center" wrapText="1"/>
    </xf>
    <xf numFmtId="10" fontId="104" fillId="0" borderId="24" xfId="0" applyNumberFormat="1" applyFont="1" applyBorder="1" applyAlignment="1">
      <alignment horizontal="center" vertical="center"/>
    </xf>
    <xf numFmtId="10" fontId="0" fillId="0" borderId="1" xfId="0" applyNumberFormat="1" applyBorder="1" applyAlignment="1">
      <alignment vertical="center"/>
    </xf>
    <xf numFmtId="0" fontId="136" fillId="5" borderId="20" xfId="0" applyFont="1" applyFill="1" applyBorder="1" applyAlignment="1">
      <alignment horizontal="left" vertical="center" wrapText="1"/>
    </xf>
    <xf numFmtId="10" fontId="0" fillId="0" borderId="4" xfId="0" applyNumberFormat="1" applyBorder="1" applyAlignment="1">
      <alignment vertical="center"/>
    </xf>
    <xf numFmtId="0" fontId="137" fillId="5" borderId="19" xfId="0" applyFont="1" applyFill="1" applyBorder="1" applyAlignment="1">
      <alignment horizontal="center" vertical="center" wrapText="1"/>
    </xf>
    <xf numFmtId="4" fontId="111" fillId="5" borderId="45" xfId="0" applyNumberFormat="1" applyFont="1" applyFill="1" applyBorder="1" applyAlignment="1">
      <alignment horizontal="center" vertical="center"/>
    </xf>
    <xf numFmtId="0" fontId="137" fillId="17" borderId="19" xfId="0" applyFont="1" applyFill="1" applyBorder="1" applyAlignment="1">
      <alignment horizontal="center" vertical="center" wrapText="1"/>
    </xf>
    <xf numFmtId="0" fontId="137" fillId="17" borderId="14" xfId="0" applyFont="1" applyFill="1" applyBorder="1" applyAlignment="1">
      <alignment horizontal="center" vertical="center" wrapText="1"/>
    </xf>
    <xf numFmtId="10" fontId="104" fillId="0" borderId="24" xfId="0" applyNumberFormat="1" applyFont="1" applyBorder="1" applyAlignment="1">
      <alignment horizontal="center" vertical="center"/>
    </xf>
    <xf numFmtId="10" fontId="104" fillId="0" borderId="33" xfId="0" applyNumberFormat="1" applyFont="1" applyBorder="1" applyAlignment="1">
      <alignment horizontal="center" vertical="center"/>
    </xf>
    <xf numFmtId="0" fontId="99" fillId="2" borderId="3" xfId="0" applyFont="1" applyFill="1" applyBorder="1" applyAlignment="1">
      <alignment horizontal="left" vertical="center" wrapText="1"/>
    </xf>
    <xf numFmtId="4" fontId="121" fillId="0" borderId="39" xfId="0" applyNumberFormat="1" applyFont="1" applyFill="1" applyBorder="1" applyAlignment="1">
      <alignment horizontal="right" vertical="center" wrapText="1"/>
    </xf>
    <xf numFmtId="4" fontId="121" fillId="0" borderId="30" xfId="0" applyNumberFormat="1" applyFont="1" applyFill="1" applyBorder="1" applyAlignment="1">
      <alignment horizontal="right" vertical="center" wrapText="1"/>
    </xf>
    <xf numFmtId="0" fontId="91" fillId="2" borderId="18" xfId="0" applyFont="1" applyFill="1" applyBorder="1" applyAlignment="1">
      <alignment horizontal="left" vertical="center" wrapText="1"/>
    </xf>
    <xf numFmtId="4" fontId="135" fillId="0" borderId="17" xfId="0" applyNumberFormat="1" applyFont="1" applyFill="1" applyBorder="1" applyAlignment="1">
      <alignment horizontal="right" vertical="center" wrapText="1"/>
    </xf>
    <xf numFmtId="10" fontId="104"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104" fillId="0" borderId="24" xfId="0" applyNumberFormat="1" applyFont="1" applyBorder="1" applyAlignment="1">
      <alignment horizontal="center" vertical="center"/>
    </xf>
    <xf numFmtId="0" fontId="88" fillId="2" borderId="1" xfId="0" applyFont="1" applyFill="1" applyBorder="1" applyAlignment="1">
      <alignment horizontal="left" vertical="center" wrapText="1"/>
    </xf>
    <xf numFmtId="4" fontId="111" fillId="5" borderId="52" xfId="0" applyNumberFormat="1" applyFont="1" applyFill="1" applyBorder="1" applyAlignment="1">
      <alignment horizontal="right" vertical="center"/>
    </xf>
    <xf numFmtId="10" fontId="104" fillId="0" borderId="33" xfId="0" applyNumberFormat="1" applyFont="1" applyBorder="1" applyAlignment="1">
      <alignment horizontal="center" vertical="center"/>
    </xf>
    <xf numFmtId="0" fontId="0" fillId="0" borderId="1" xfId="0" applyBorder="1" applyAlignment="1">
      <alignment horizontal="center" vertical="center" wrapText="1"/>
    </xf>
    <xf numFmtId="0" fontId="0" fillId="2" borderId="27" xfId="0" applyFill="1" applyBorder="1" applyAlignment="1">
      <alignment horizontal="left" vertical="center" wrapText="1"/>
    </xf>
    <xf numFmtId="10" fontId="111" fillId="5" borderId="53" xfId="0" applyNumberFormat="1" applyFont="1" applyFill="1" applyBorder="1" applyAlignment="1">
      <alignment horizontal="center" vertical="center"/>
    </xf>
    <xf numFmtId="0" fontId="121" fillId="2" borderId="1" xfId="0" applyFont="1" applyFill="1" applyBorder="1" applyAlignment="1">
      <alignment vertical="center" wrapText="1"/>
    </xf>
    <xf numFmtId="0" fontId="84"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104" fillId="0" borderId="24" xfId="0" applyNumberFormat="1" applyFont="1" applyBorder="1" applyAlignment="1">
      <alignment horizontal="center" vertical="center"/>
    </xf>
    <xf numFmtId="0" fontId="121" fillId="0" borderId="41" xfId="9" applyFont="1" applyBorder="1" applyAlignment="1">
      <alignment horizontal="left" vertical="center" wrapText="1"/>
    </xf>
    <xf numFmtId="0" fontId="83" fillId="2" borderId="2" xfId="0" applyFont="1" applyFill="1" applyBorder="1" applyAlignment="1">
      <alignment horizontal="left" vertical="center" wrapText="1"/>
    </xf>
    <xf numFmtId="0" fontId="82" fillId="0" borderId="6" xfId="0" applyFont="1" applyFill="1" applyBorder="1" applyAlignment="1">
      <alignment horizontal="left" vertical="center" wrapText="1"/>
    </xf>
    <xf numFmtId="0" fontId="0" fillId="0" borderId="1" xfId="0" applyBorder="1" applyAlignment="1">
      <alignment horizontal="left" vertical="center" wrapText="1"/>
    </xf>
    <xf numFmtId="164" fontId="86" fillId="2" borderId="1" xfId="0" applyNumberFormat="1" applyFont="1" applyFill="1" applyBorder="1" applyAlignment="1">
      <alignment vertical="center" wrapText="1"/>
    </xf>
    <xf numFmtId="10" fontId="104" fillId="0" borderId="24" xfId="0" applyNumberFormat="1" applyFont="1" applyBorder="1" applyAlignment="1">
      <alignment horizontal="center" vertical="center"/>
    </xf>
    <xf numFmtId="10" fontId="104" fillId="0" borderId="24" xfId="0" applyNumberFormat="1" applyFont="1" applyBorder="1" applyAlignment="1">
      <alignment horizontal="center" vertical="center"/>
    </xf>
    <xf numFmtId="0" fontId="80" fillId="2" borderId="1" xfId="0" applyFont="1" applyFill="1" applyBorder="1" applyAlignment="1">
      <alignment horizontal="left" vertical="center" wrapText="1"/>
    </xf>
    <xf numFmtId="0" fontId="79" fillId="2" borderId="1" xfId="0" applyFont="1" applyFill="1" applyBorder="1" applyAlignment="1">
      <alignment horizontal="left" vertical="center" wrapText="1"/>
    </xf>
    <xf numFmtId="0" fontId="79"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104" fillId="0" borderId="33"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121" fillId="0" borderId="5" xfId="0" applyNumberFormat="1" applyFont="1" applyFill="1" applyBorder="1" applyAlignment="1">
      <alignment horizontal="right" vertical="center" wrapText="1"/>
    </xf>
    <xf numFmtId="0" fontId="77" fillId="2" borderId="2" xfId="0" applyFont="1" applyFill="1" applyBorder="1" applyAlignment="1">
      <alignment horizontal="left" vertical="center" wrapText="1"/>
    </xf>
    <xf numFmtId="0" fontId="111" fillId="19" borderId="0" xfId="0" applyFont="1" applyFill="1" applyAlignment="1">
      <alignment vertical="center"/>
    </xf>
    <xf numFmtId="0" fontId="104" fillId="2" borderId="20" xfId="0" applyFont="1" applyFill="1" applyBorder="1" applyAlignment="1">
      <alignment horizontal="left" vertical="center" wrapText="1"/>
    </xf>
    <xf numFmtId="4" fontId="121" fillId="0" borderId="24" xfId="0" applyNumberFormat="1" applyFont="1" applyFill="1" applyBorder="1" applyAlignment="1">
      <alignment vertical="center"/>
    </xf>
    <xf numFmtId="10" fontId="121" fillId="0" borderId="22" xfId="0" applyNumberFormat="1" applyFont="1" applyFill="1" applyBorder="1" applyAlignment="1">
      <alignment horizontal="center" vertical="center"/>
    </xf>
    <xf numFmtId="4" fontId="121" fillId="0" borderId="27" xfId="0" applyNumberFormat="1" applyFont="1" applyFill="1" applyBorder="1" applyAlignment="1">
      <alignment horizontal="right" vertical="center"/>
    </xf>
    <xf numFmtId="4" fontId="122" fillId="0" borderId="17" xfId="0" applyNumberFormat="1" applyFont="1" applyFill="1" applyBorder="1" applyAlignment="1">
      <alignment horizontal="right" vertical="center" wrapText="1"/>
    </xf>
    <xf numFmtId="10" fontId="104" fillId="0" borderId="24" xfId="0" applyNumberFormat="1" applyFont="1" applyBorder="1" applyAlignment="1">
      <alignment horizontal="center" vertical="center"/>
    </xf>
    <xf numFmtId="0" fontId="76" fillId="2" borderId="1" xfId="0" applyFont="1" applyFill="1" applyBorder="1" applyAlignment="1">
      <alignment vertical="center" wrapText="1"/>
    </xf>
    <xf numFmtId="0" fontId="0" fillId="0" borderId="1" xfId="0" applyBorder="1" applyAlignment="1">
      <alignment horizontal="left" vertical="center" wrapText="1"/>
    </xf>
    <xf numFmtId="0" fontId="121" fillId="2" borderId="27" xfId="0" applyFont="1" applyFill="1" applyBorder="1" applyAlignment="1">
      <alignment vertical="center" wrapText="1"/>
    </xf>
    <xf numFmtId="0" fontId="75" fillId="0" borderId="2" xfId="0" applyFont="1" applyBorder="1" applyAlignment="1">
      <alignment horizontal="left" vertical="center" wrapText="1"/>
    </xf>
    <xf numFmtId="0" fontId="75"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0" fillId="0" borderId="1" xfId="0" applyBorder="1" applyAlignment="1">
      <alignment horizontal="left" vertical="center" wrapText="1"/>
    </xf>
    <xf numFmtId="0" fontId="128" fillId="0" borderId="0" xfId="0" applyFont="1" applyFill="1" applyBorder="1" applyAlignment="1">
      <alignment horizontal="left"/>
    </xf>
    <xf numFmtId="0" fontId="111" fillId="5" borderId="55"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8"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22" fillId="0" borderId="12" xfId="0" applyNumberFormat="1" applyFont="1" applyBorder="1" applyAlignment="1">
      <alignment horizontal="right" vertical="center"/>
    </xf>
    <xf numFmtId="0" fontId="0" fillId="0" borderId="1" xfId="0" applyBorder="1" applyAlignment="1">
      <alignment horizontal="left" vertical="center" wrapText="1"/>
    </xf>
    <xf numFmtId="0" fontId="73"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104" fillId="0" borderId="33" xfId="0" applyNumberFormat="1" applyFont="1" applyBorder="1" applyAlignment="1">
      <alignment horizontal="center" vertical="center"/>
    </xf>
    <xf numFmtId="0" fontId="72" fillId="2" borderId="1" xfId="0" applyFont="1" applyFill="1" applyBorder="1" applyAlignment="1">
      <alignment horizontal="left" vertical="center" wrapText="1"/>
    </xf>
    <xf numFmtId="0" fontId="121" fillId="0" borderId="15" xfId="0" applyFont="1" applyFill="1" applyBorder="1" applyAlignment="1">
      <alignment horizontal="left" vertical="center" wrapText="1"/>
    </xf>
    <xf numFmtId="0" fontId="72" fillId="2" borderId="2" xfId="0" applyFont="1" applyFill="1" applyBorder="1" applyAlignment="1">
      <alignment horizontal="left" vertical="center" wrapText="1"/>
    </xf>
    <xf numFmtId="0" fontId="0" fillId="0" borderId="1" xfId="0" applyBorder="1" applyAlignment="1">
      <alignment horizontal="left" vertical="center" wrapText="1"/>
    </xf>
    <xf numFmtId="0" fontId="71" fillId="2" borderId="1" xfId="0" applyFont="1" applyFill="1" applyBorder="1" applyAlignment="1">
      <alignment horizontal="left" vertical="center" wrapText="1"/>
    </xf>
    <xf numFmtId="0" fontId="69" fillId="0" borderId="2" xfId="0" applyFont="1" applyBorder="1" applyAlignment="1">
      <alignment horizontal="left" vertical="center" wrapText="1"/>
    </xf>
    <xf numFmtId="4" fontId="121" fillId="0" borderId="1" xfId="0" applyNumberFormat="1" applyFont="1" applyFill="1" applyBorder="1" applyAlignment="1">
      <alignment horizontal="center" vertical="center"/>
    </xf>
    <xf numFmtId="0" fontId="65" fillId="0" borderId="12" xfId="0" applyFont="1" applyBorder="1" applyAlignment="1">
      <alignment horizontal="center" vertical="center"/>
    </xf>
    <xf numFmtId="0" fontId="65" fillId="0" borderId="5" xfId="0" applyFont="1" applyBorder="1" applyAlignment="1">
      <alignment horizontal="center" vertical="center"/>
    </xf>
    <xf numFmtId="0" fontId="65" fillId="0" borderId="4" xfId="0" applyFont="1" applyFill="1" applyBorder="1" applyAlignment="1">
      <alignment vertical="center" wrapText="1"/>
    </xf>
    <xf numFmtId="0" fontId="121" fillId="0" borderId="1" xfId="0" applyFont="1" applyBorder="1" applyAlignment="1">
      <alignment horizontal="left" vertical="center" wrapText="1"/>
    </xf>
    <xf numFmtId="4" fontId="0" fillId="0" borderId="1" xfId="0" applyNumberFormat="1" applyBorder="1" applyAlignment="1">
      <alignment horizontal="center" vertical="center"/>
    </xf>
    <xf numFmtId="4" fontId="121" fillId="0" borderId="2" xfId="0" applyNumberFormat="1" applyFont="1" applyFill="1" applyBorder="1" applyAlignment="1">
      <alignment horizontal="center" vertical="center"/>
    </xf>
    <xf numFmtId="0" fontId="129" fillId="0" borderId="0" xfId="0" applyFont="1" applyFill="1" applyBorder="1" applyAlignment="1">
      <alignment horizontal="left"/>
    </xf>
    <xf numFmtId="0" fontId="155" fillId="5" borderId="8" xfId="0" applyFont="1" applyFill="1" applyBorder="1" applyAlignment="1">
      <alignment horizontal="center" vertical="center" wrapText="1"/>
    </xf>
    <xf numFmtId="4" fontId="121" fillId="0" borderId="1" xfId="0" applyNumberFormat="1" applyFont="1" applyFill="1" applyBorder="1" applyAlignment="1">
      <alignment horizontal="left" vertical="center" wrapText="1"/>
    </xf>
    <xf numFmtId="4" fontId="127" fillId="5" borderId="55" xfId="0" applyNumberFormat="1" applyFont="1" applyFill="1" applyBorder="1" applyAlignment="1">
      <alignment horizontal="left" vertical="center"/>
    </xf>
    <xf numFmtId="0" fontId="121" fillId="0" borderId="0" xfId="0" applyFont="1" applyAlignment="1">
      <alignment horizontal="left" vertical="center"/>
    </xf>
    <xf numFmtId="0" fontId="121" fillId="0" borderId="0" xfId="0" applyFont="1" applyAlignment="1">
      <alignment horizontal="left"/>
    </xf>
    <xf numFmtId="0" fontId="137" fillId="5" borderId="62" xfId="0" applyFont="1" applyFill="1" applyBorder="1" applyAlignment="1">
      <alignment horizontal="center" vertical="center" wrapText="1"/>
    </xf>
    <xf numFmtId="0" fontId="137"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21" fillId="0" borderId="22" xfId="0" applyFont="1" applyFill="1" applyBorder="1" applyAlignment="1">
      <alignment vertical="center" wrapText="1"/>
    </xf>
    <xf numFmtId="0" fontId="111" fillId="0" borderId="63" xfId="0" applyFont="1" applyBorder="1" applyAlignment="1">
      <alignment horizontal="center" vertical="center"/>
    </xf>
    <xf numFmtId="0" fontId="111" fillId="0" borderId="59" xfId="0" applyFont="1" applyBorder="1" applyAlignment="1">
      <alignment horizontal="center" vertical="center"/>
    </xf>
    <xf numFmtId="0" fontId="111" fillId="0" borderId="55"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7"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4" fontId="111" fillId="0" borderId="55" xfId="0" applyNumberFormat="1" applyFont="1" applyBorder="1"/>
    <xf numFmtId="4" fontId="111" fillId="0" borderId="56" xfId="0" applyNumberFormat="1" applyFont="1" applyBorder="1"/>
    <xf numFmtId="0" fontId="111" fillId="0" borderId="69" xfId="0" applyFont="1" applyBorder="1" applyAlignment="1">
      <alignment horizontal="center"/>
    </xf>
    <xf numFmtId="0" fontId="111" fillId="0" borderId="68" xfId="0" applyFont="1" applyBorder="1" applyAlignment="1">
      <alignment horizontal="center"/>
    </xf>
    <xf numFmtId="0" fontId="111" fillId="0" borderId="66" xfId="0" applyFont="1" applyBorder="1" applyAlignment="1">
      <alignment horizontal="center"/>
    </xf>
    <xf numFmtId="0" fontId="111" fillId="0" borderId="65" xfId="0" applyFont="1" applyBorder="1" applyAlignment="1">
      <alignment horizontal="center"/>
    </xf>
    <xf numFmtId="0" fontId="63" fillId="0" borderId="1" xfId="0" applyFont="1" applyFill="1" applyBorder="1" applyAlignment="1">
      <alignment vertical="center" wrapText="1"/>
    </xf>
    <xf numFmtId="0" fontId="63"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62" fillId="2" borderId="1" xfId="0" applyFont="1" applyFill="1" applyBorder="1" applyAlignment="1">
      <alignment horizontal="left" vertical="center" wrapText="1"/>
    </xf>
    <xf numFmtId="10" fontId="104" fillId="0" borderId="24" xfId="0" applyNumberFormat="1" applyFont="1" applyBorder="1" applyAlignment="1">
      <alignment horizontal="center" vertical="center"/>
    </xf>
    <xf numFmtId="0" fontId="61" fillId="2" borderId="1" xfId="0" applyFont="1" applyFill="1" applyBorder="1" applyAlignment="1">
      <alignment horizontal="left" vertical="center" wrapText="1"/>
    </xf>
    <xf numFmtId="0" fontId="60" fillId="2" borderId="2" xfId="0" applyFont="1" applyFill="1" applyBorder="1" applyAlignment="1">
      <alignment horizontal="left" vertical="center" wrapText="1"/>
    </xf>
    <xf numFmtId="4" fontId="122" fillId="0" borderId="17" xfId="0" applyNumberFormat="1" applyFont="1" applyFill="1" applyBorder="1" applyAlignment="1">
      <alignment vertical="center"/>
    </xf>
    <xf numFmtId="0" fontId="0" fillId="0" borderId="1" xfId="0" applyBorder="1" applyAlignment="1">
      <alignment horizontal="left" vertical="center" wrapText="1"/>
    </xf>
    <xf numFmtId="0" fontId="57" fillId="2" borderId="1" xfId="0" applyFont="1" applyFill="1" applyBorder="1" applyAlignment="1">
      <alignment horizontal="left" vertical="center" wrapText="1"/>
    </xf>
    <xf numFmtId="0" fontId="0" fillId="0" borderId="1" xfId="0" applyBorder="1" applyAlignment="1">
      <alignment horizontal="left" vertical="center" wrapText="1"/>
    </xf>
    <xf numFmtId="10" fontId="104" fillId="0" borderId="34" xfId="0" applyNumberFormat="1" applyFont="1" applyBorder="1" applyAlignment="1">
      <alignment horizontal="center" vertical="center"/>
    </xf>
    <xf numFmtId="0" fontId="56" fillId="2" borderId="1" xfId="0" applyFont="1" applyFill="1" applyBorder="1" applyAlignment="1">
      <alignment horizontal="left" vertical="center" wrapText="1"/>
    </xf>
    <xf numFmtId="0" fontId="56" fillId="2" borderId="20" xfId="0" applyFont="1" applyFill="1" applyBorder="1" applyAlignment="1">
      <alignment horizontal="left" vertical="center" wrapText="1"/>
    </xf>
    <xf numFmtId="0" fontId="102" fillId="2" borderId="18" xfId="0" applyFont="1" applyFill="1" applyBorder="1" applyAlignment="1">
      <alignment horizontal="left" vertical="center" wrapText="1"/>
    </xf>
    <xf numFmtId="0" fontId="121" fillId="2" borderId="18" xfId="9" applyFont="1" applyFill="1" applyBorder="1" applyAlignment="1">
      <alignment vertical="center" wrapText="1"/>
    </xf>
    <xf numFmtId="0" fontId="104" fillId="2" borderId="18" xfId="0" applyFont="1" applyFill="1" applyBorder="1" applyAlignment="1">
      <alignment horizontal="left" vertical="center" wrapText="1"/>
    </xf>
    <xf numFmtId="4" fontId="122" fillId="2" borderId="17" xfId="0" applyNumberFormat="1" applyFont="1" applyFill="1" applyBorder="1" applyAlignment="1">
      <alignment horizontal="right" vertical="center"/>
    </xf>
    <xf numFmtId="10" fontId="104" fillId="0" borderId="24" xfId="0" applyNumberFormat="1" applyFont="1" applyBorder="1" applyAlignment="1">
      <alignment horizontal="center" vertical="center"/>
    </xf>
    <xf numFmtId="0" fontId="55" fillId="2" borderId="2" xfId="0" applyFont="1" applyFill="1" applyBorder="1" applyAlignment="1">
      <alignment horizontal="left" vertical="center" wrapText="1"/>
    </xf>
    <xf numFmtId="0" fontId="121" fillId="0" borderId="17" xfId="9" applyFont="1" applyBorder="1" applyAlignment="1">
      <alignment horizontal="left" vertical="center" wrapText="1"/>
    </xf>
    <xf numFmtId="10" fontId="104" fillId="0" borderId="24" xfId="0" applyNumberFormat="1" applyFont="1" applyBorder="1" applyAlignment="1">
      <alignment horizontal="center" vertical="center"/>
    </xf>
    <xf numFmtId="0" fontId="54" fillId="2" borderId="1" xfId="0" applyFont="1" applyFill="1" applyBorder="1" applyAlignment="1">
      <alignment horizontal="left" vertical="center" wrapText="1"/>
    </xf>
    <xf numFmtId="0" fontId="0" fillId="0" borderId="4" xfId="0" applyBorder="1" applyAlignment="1">
      <alignment horizontal="left" vertical="center" wrapText="1"/>
    </xf>
    <xf numFmtId="0" fontId="104" fillId="2" borderId="1" xfId="0" applyFont="1" applyFill="1" applyBorder="1" applyAlignment="1">
      <alignment horizontal="left" vertical="center" wrapText="1"/>
    </xf>
    <xf numFmtId="4" fontId="122" fillId="2" borderId="17" xfId="0" applyNumberFormat="1" applyFont="1" applyFill="1" applyBorder="1" applyAlignment="1">
      <alignment vertical="center"/>
    </xf>
    <xf numFmtId="0" fontId="53" fillId="2" borderId="1" xfId="0" applyFont="1" applyFill="1" applyBorder="1" applyAlignment="1">
      <alignment horizontal="left" vertical="center" wrapText="1"/>
    </xf>
    <xf numFmtId="0" fontId="53"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74" fillId="2" borderId="2"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71" fillId="2" borderId="2" xfId="0" applyFont="1" applyFill="1" applyBorder="1" applyAlignment="1">
      <alignment horizontal="left" vertical="center" wrapText="1"/>
    </xf>
    <xf numFmtId="0" fontId="62" fillId="2" borderId="2" xfId="0" applyFont="1" applyFill="1" applyBorder="1" applyAlignment="1">
      <alignment horizontal="left" vertical="center" wrapText="1"/>
    </xf>
    <xf numFmtId="0" fontId="57" fillId="2" borderId="2" xfId="0" applyFont="1" applyFill="1" applyBorder="1" applyAlignment="1">
      <alignment horizontal="left" vertical="center" wrapText="1"/>
    </xf>
    <xf numFmtId="0" fontId="82" fillId="2" borderId="2" xfId="0" applyFont="1" applyFill="1" applyBorder="1" applyAlignment="1">
      <alignment horizontal="left" vertical="center" wrapText="1"/>
    </xf>
    <xf numFmtId="0" fontId="78" fillId="2" borderId="2" xfId="0" applyFont="1" applyFill="1" applyBorder="1" applyAlignment="1">
      <alignment horizontal="left" vertical="center" wrapText="1"/>
    </xf>
    <xf numFmtId="4" fontId="121" fillId="2" borderId="5" xfId="0" applyNumberFormat="1" applyFont="1" applyFill="1" applyBorder="1" applyAlignment="1">
      <alignment horizontal="right" vertical="center"/>
    </xf>
    <xf numFmtId="4" fontId="122" fillId="0" borderId="50" xfId="0" applyNumberFormat="1" applyFont="1" applyBorder="1" applyAlignment="1">
      <alignment horizontal="right" vertical="center"/>
    </xf>
    <xf numFmtId="10" fontId="104" fillId="0" borderId="33" xfId="0" applyNumberFormat="1" applyFont="1" applyBorder="1" applyAlignment="1">
      <alignment horizontal="center" vertical="center"/>
    </xf>
    <xf numFmtId="0" fontId="0" fillId="0" borderId="20" xfId="0" applyBorder="1" applyAlignment="1">
      <alignment horizontal="left" vertical="center" wrapText="1"/>
    </xf>
    <xf numFmtId="4" fontId="121" fillId="2" borderId="5" xfId="0" applyNumberFormat="1" applyFont="1" applyFill="1" applyBorder="1" applyAlignment="1">
      <alignment horizontal="right" vertical="center" wrapText="1"/>
    </xf>
    <xf numFmtId="0" fontId="104" fillId="2" borderId="37" xfId="0" applyFont="1" applyFill="1" applyBorder="1" applyAlignment="1">
      <alignment vertical="center" wrapText="1"/>
    </xf>
    <xf numFmtId="0" fontId="0" fillId="0" borderId="40" xfId="0" applyBorder="1" applyAlignment="1">
      <alignment vertical="center" wrapText="1"/>
    </xf>
    <xf numFmtId="0" fontId="51" fillId="2" borderId="1" xfId="0" applyFont="1" applyFill="1" applyBorder="1" applyAlignment="1">
      <alignment horizontal="left" vertical="center" wrapText="1"/>
    </xf>
    <xf numFmtId="10" fontId="104" fillId="0" borderId="33" xfId="0" applyNumberFormat="1" applyFont="1" applyBorder="1" applyAlignment="1">
      <alignment horizontal="center" vertical="center"/>
    </xf>
    <xf numFmtId="0" fontId="113" fillId="5" borderId="76" xfId="0" applyFont="1" applyFill="1" applyBorder="1" applyAlignment="1">
      <alignment horizontal="left" vertical="center" wrapText="1"/>
    </xf>
    <xf numFmtId="0" fontId="136" fillId="5" borderId="37" xfId="0" applyFont="1" applyFill="1" applyBorder="1" applyAlignment="1">
      <alignment horizontal="left" vertical="center" wrapText="1"/>
    </xf>
    <xf numFmtId="0" fontId="137" fillId="5" borderId="14" xfId="0" applyFont="1" applyFill="1" applyBorder="1" applyAlignment="1">
      <alignment horizontal="center" vertical="center" wrapText="1"/>
    </xf>
    <xf numFmtId="0" fontId="137" fillId="5" borderId="23"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104" fillId="2" borderId="20" xfId="0" applyFont="1" applyFill="1" applyBorder="1" applyAlignment="1">
      <alignment vertical="center" wrapText="1"/>
    </xf>
    <xf numFmtId="4" fontId="122" fillId="2" borderId="50" xfId="0" applyNumberFormat="1" applyFont="1" applyFill="1" applyBorder="1" applyAlignment="1">
      <alignment vertical="center"/>
    </xf>
    <xf numFmtId="0" fontId="121" fillId="0" borderId="6" xfId="9" applyFont="1" applyBorder="1" applyAlignment="1">
      <alignment horizontal="left" vertical="center" wrapText="1"/>
    </xf>
    <xf numFmtId="4" fontId="121" fillId="2" borderId="33" xfId="0" applyNumberFormat="1" applyFont="1" applyFill="1" applyBorder="1" applyAlignment="1">
      <alignment vertical="center"/>
    </xf>
    <xf numFmtId="4" fontId="122" fillId="0" borderId="50" xfId="0" applyNumberFormat="1" applyFont="1" applyFill="1" applyBorder="1" applyAlignment="1">
      <alignment horizontal="right" vertical="center" wrapText="1"/>
    </xf>
    <xf numFmtId="0" fontId="137" fillId="5" borderId="13" xfId="0" applyFont="1" applyFill="1" applyBorder="1" applyAlignment="1">
      <alignment horizontal="center" vertical="center" wrapText="1"/>
    </xf>
    <xf numFmtId="0" fontId="136" fillId="5" borderId="17" xfId="0" applyFont="1" applyFill="1" applyBorder="1" applyAlignment="1">
      <alignment horizontal="left" vertical="center" wrapText="1"/>
    </xf>
    <xf numFmtId="4" fontId="121" fillId="0" borderId="30" xfId="0" applyNumberFormat="1" applyFont="1" applyFill="1" applyBorder="1" applyAlignment="1">
      <alignment vertical="center"/>
    </xf>
    <xf numFmtId="4" fontId="121" fillId="0" borderId="39" xfId="0" applyNumberFormat="1" applyFont="1" applyFill="1" applyBorder="1" applyAlignment="1">
      <alignment vertical="center"/>
    </xf>
    <xf numFmtId="4" fontId="121" fillId="0" borderId="17" xfId="0" applyNumberFormat="1" applyFont="1" applyFill="1" applyBorder="1" applyAlignment="1">
      <alignment horizontal="right" vertical="center"/>
    </xf>
    <xf numFmtId="4" fontId="166" fillId="0" borderId="17" xfId="0" applyNumberFormat="1" applyFont="1" applyFill="1" applyBorder="1" applyAlignment="1">
      <alignment horizontal="right" vertical="center" wrapText="1"/>
    </xf>
    <xf numFmtId="4" fontId="135" fillId="0" borderId="17" xfId="0" applyNumberFormat="1" applyFont="1" applyFill="1" applyBorder="1" applyAlignment="1">
      <alignment horizontal="right" vertical="center"/>
    </xf>
    <xf numFmtId="4" fontId="122" fillId="0" borderId="17" xfId="0" applyNumberFormat="1" applyFont="1" applyFill="1" applyBorder="1" applyAlignment="1">
      <alignment horizontal="right" vertical="center"/>
    </xf>
    <xf numFmtId="4" fontId="135" fillId="0" borderId="15" xfId="0" applyNumberFormat="1" applyFont="1" applyFill="1" applyBorder="1" applyAlignment="1">
      <alignment vertical="center"/>
    </xf>
    <xf numFmtId="4" fontId="121" fillId="0" borderId="17" xfId="0" applyNumberFormat="1" applyFont="1" applyFill="1" applyBorder="1" applyAlignment="1">
      <alignment horizontal="right" vertical="center" wrapText="1"/>
    </xf>
    <xf numFmtId="4" fontId="122" fillId="0" borderId="15" xfId="0" applyNumberFormat="1" applyFont="1" applyFill="1" applyBorder="1" applyAlignment="1">
      <alignment vertical="center"/>
    </xf>
    <xf numFmtId="4" fontId="121" fillId="0" borderId="17" xfId="0" applyNumberFormat="1" applyFont="1" applyFill="1" applyBorder="1" applyAlignment="1">
      <alignment vertical="center"/>
    </xf>
    <xf numFmtId="4" fontId="121" fillId="0" borderId="49" xfId="0" applyNumberFormat="1" applyFont="1" applyFill="1" applyBorder="1" applyAlignment="1">
      <alignment vertical="center"/>
    </xf>
    <xf numFmtId="4" fontId="122" fillId="0" borderId="17" xfId="0" applyNumberFormat="1" applyFont="1" applyBorder="1" applyAlignment="1">
      <alignment vertical="center"/>
    </xf>
    <xf numFmtId="4" fontId="122" fillId="0" borderId="15" xfId="0" applyNumberFormat="1" applyFont="1" applyBorder="1" applyAlignment="1">
      <alignment horizontal="right" vertical="center"/>
    </xf>
    <xf numFmtId="4" fontId="122" fillId="0" borderId="17" xfId="0" applyNumberFormat="1" applyFont="1" applyBorder="1" applyAlignment="1">
      <alignment horizontal="right" vertical="center"/>
    </xf>
    <xf numFmtId="4" fontId="134" fillId="0" borderId="78" xfId="0" applyNumberFormat="1" applyFont="1" applyBorder="1" applyAlignment="1">
      <alignment vertical="center"/>
    </xf>
    <xf numFmtId="4" fontId="121" fillId="0" borderId="39" xfId="0" applyNumberFormat="1" applyFont="1" applyFill="1" applyBorder="1" applyAlignment="1">
      <alignment vertical="center" wrapText="1"/>
    </xf>
    <xf numFmtId="4" fontId="121" fillId="0" borderId="27" xfId="0" applyNumberFormat="1" applyFont="1" applyFill="1" applyBorder="1" applyAlignment="1">
      <alignment horizontal="right" vertical="center" wrapText="1"/>
    </xf>
    <xf numFmtId="4" fontId="121" fillId="0" borderId="30" xfId="0" applyNumberFormat="1" applyFont="1" applyFill="1" applyBorder="1" applyAlignment="1">
      <alignment horizontal="right" vertical="center"/>
    </xf>
    <xf numFmtId="4" fontId="121" fillId="0" borderId="39" xfId="0" applyNumberFormat="1" applyFont="1" applyBorder="1" applyAlignment="1">
      <alignment horizontal="right" vertical="center"/>
    </xf>
    <xf numFmtId="4" fontId="166" fillId="0" borderId="29" xfId="0" applyNumberFormat="1" applyFont="1" applyFill="1" applyBorder="1" applyAlignment="1">
      <alignment horizontal="right" vertical="center" wrapText="1"/>
    </xf>
    <xf numFmtId="4" fontId="166" fillId="0" borderId="50" xfId="0" applyNumberFormat="1" applyFont="1" applyFill="1" applyBorder="1" applyAlignment="1">
      <alignment horizontal="right" vertical="center" wrapText="1"/>
    </xf>
    <xf numFmtId="4" fontId="121" fillId="0" borderId="15" xfId="0" applyNumberFormat="1" applyFont="1" applyFill="1" applyBorder="1" applyAlignment="1">
      <alignment horizontal="right" vertical="center"/>
    </xf>
    <xf numFmtId="4" fontId="126" fillId="0" borderId="0" xfId="0" applyNumberFormat="1" applyFont="1" applyAlignment="1">
      <alignment horizontal="center" vertical="center"/>
    </xf>
    <xf numFmtId="4" fontId="122" fillId="0" borderId="0" xfId="0" applyNumberFormat="1" applyFont="1" applyBorder="1" applyAlignment="1">
      <alignment vertical="center"/>
    </xf>
    <xf numFmtId="4" fontId="111" fillId="0" borderId="0" xfId="0" applyNumberFormat="1" applyFont="1" applyAlignment="1">
      <alignment vertical="center"/>
    </xf>
    <xf numFmtId="0" fontId="121" fillId="0" borderId="34" xfId="0" applyFont="1" applyFill="1" applyBorder="1" applyAlignment="1">
      <alignment horizontal="center" vertical="center"/>
    </xf>
    <xf numFmtId="4" fontId="125" fillId="0" borderId="49" xfId="0" applyNumberFormat="1" applyFont="1" applyFill="1" applyBorder="1" applyAlignment="1">
      <alignment vertical="center"/>
    </xf>
    <xf numFmtId="4" fontId="121" fillId="0" borderId="0" xfId="0" applyNumberFormat="1" applyFont="1" applyFill="1" applyBorder="1" applyAlignment="1">
      <alignment horizontal="center" vertical="center" wrapText="1"/>
    </xf>
    <xf numFmtId="0" fontId="121" fillId="0" borderId="0" xfId="0" applyFont="1" applyFill="1" applyBorder="1" applyAlignment="1">
      <alignment horizontal="center" vertical="center"/>
    </xf>
    <xf numFmtId="0" fontId="121" fillId="0" borderId="22" xfId="0" applyFont="1" applyFill="1" applyBorder="1" applyAlignment="1">
      <alignment horizontal="center" vertical="center"/>
    </xf>
    <xf numFmtId="0" fontId="121" fillId="0" borderId="39" xfId="0" applyFont="1" applyFill="1" applyBorder="1" applyAlignment="1">
      <alignment horizontal="center" vertical="center"/>
    </xf>
    <xf numFmtId="0" fontId="111" fillId="0" borderId="38" xfId="0" applyFont="1" applyBorder="1" applyAlignment="1">
      <alignment horizontal="center" vertical="center"/>
    </xf>
    <xf numFmtId="4" fontId="121" fillId="0" borderId="18" xfId="0" applyNumberFormat="1" applyFont="1" applyFill="1" applyBorder="1" applyAlignment="1">
      <alignment horizontal="center" vertical="center" wrapText="1"/>
    </xf>
    <xf numFmtId="4" fontId="48" fillId="2" borderId="32" xfId="0" applyNumberFormat="1" applyFont="1" applyFill="1" applyBorder="1" applyAlignment="1">
      <alignment vertical="center"/>
    </xf>
    <xf numFmtId="4" fontId="48" fillId="2" borderId="22" xfId="0" applyNumberFormat="1" applyFont="1" applyFill="1" applyBorder="1" applyAlignment="1">
      <alignment horizontal="right" vertical="center"/>
    </xf>
    <xf numFmtId="4" fontId="48" fillId="0" borderId="48" xfId="0" applyNumberFormat="1" applyFont="1" applyBorder="1" applyAlignment="1">
      <alignment vertical="center"/>
    </xf>
    <xf numFmtId="4" fontId="48" fillId="2" borderId="33" xfId="0" applyNumberFormat="1" applyFont="1" applyFill="1" applyBorder="1" applyAlignment="1">
      <alignment vertical="center"/>
    </xf>
    <xf numFmtId="4" fontId="48" fillId="0" borderId="37" xfId="0" applyNumberFormat="1" applyFont="1" applyBorder="1" applyAlignment="1">
      <alignment vertical="center"/>
    </xf>
    <xf numFmtId="4" fontId="48" fillId="2" borderId="2" xfId="0" applyNumberFormat="1" applyFont="1" applyFill="1" applyBorder="1" applyAlignment="1">
      <alignment horizontal="right" vertical="center"/>
    </xf>
    <xf numFmtId="4" fontId="48" fillId="0" borderId="2" xfId="0" applyNumberFormat="1" applyFont="1" applyBorder="1" applyAlignment="1">
      <alignment horizontal="right" vertical="center"/>
    </xf>
    <xf numFmtId="4" fontId="48" fillId="0" borderId="2" xfId="0" applyNumberFormat="1" applyFont="1" applyBorder="1" applyAlignment="1">
      <alignment vertical="center"/>
    </xf>
    <xf numFmtId="4" fontId="48" fillId="0" borderId="24" xfId="0" applyNumberFormat="1" applyFont="1" applyBorder="1" applyAlignment="1">
      <alignment horizontal="right" vertical="center"/>
    </xf>
    <xf numFmtId="4" fontId="48" fillId="0" borderId="7" xfId="0" applyNumberFormat="1" applyFont="1" applyBorder="1" applyAlignment="1">
      <alignment horizontal="right" vertical="center"/>
    </xf>
    <xf numFmtId="4" fontId="48" fillId="2" borderId="22" xfId="0" applyNumberFormat="1" applyFont="1" applyFill="1" applyBorder="1" applyAlignment="1">
      <alignment vertical="center"/>
    </xf>
    <xf numFmtId="4" fontId="48" fillId="0" borderId="18" xfId="0" applyNumberFormat="1" applyFont="1" applyBorder="1" applyAlignment="1">
      <alignment vertical="center"/>
    </xf>
    <xf numFmtId="4" fontId="48" fillId="0" borderId="6" xfId="0" applyNumberFormat="1" applyFont="1" applyBorder="1" applyAlignment="1">
      <alignment horizontal="right" vertical="center"/>
    </xf>
    <xf numFmtId="4" fontId="48" fillId="2" borderId="5" xfId="0" applyNumberFormat="1" applyFont="1" applyFill="1" applyBorder="1" applyAlignment="1">
      <alignment horizontal="right" vertical="center"/>
    </xf>
    <xf numFmtId="4" fontId="48" fillId="0" borderId="2" xfId="0" applyNumberFormat="1" applyFont="1" applyFill="1" applyBorder="1" applyAlignment="1">
      <alignment horizontal="right" vertical="center"/>
    </xf>
    <xf numFmtId="4" fontId="48" fillId="0" borderId="33" xfId="0" applyNumberFormat="1" applyFont="1" applyBorder="1" applyAlignment="1">
      <alignment horizontal="right" vertical="center"/>
    </xf>
    <xf numFmtId="4" fontId="48" fillId="2" borderId="37" xfId="0" applyNumberFormat="1" applyFont="1" applyFill="1" applyBorder="1" applyAlignment="1">
      <alignment horizontal="right" vertical="center"/>
    </xf>
    <xf numFmtId="4" fontId="48" fillId="0" borderId="22" xfId="0" applyNumberFormat="1" applyFont="1" applyFill="1" applyBorder="1" applyAlignment="1">
      <alignment horizontal="right" vertical="center"/>
    </xf>
    <xf numFmtId="4" fontId="48" fillId="0" borderId="24" xfId="0" applyNumberFormat="1" applyFont="1" applyFill="1" applyBorder="1" applyAlignment="1">
      <alignment horizontal="right" vertical="center"/>
    </xf>
    <xf numFmtId="4" fontId="48" fillId="2" borderId="6" xfId="0" applyNumberFormat="1" applyFont="1" applyFill="1" applyBorder="1" applyAlignment="1">
      <alignment horizontal="right" vertical="center"/>
    </xf>
    <xf numFmtId="4" fontId="48" fillId="0" borderId="39" xfId="0" applyNumberFormat="1" applyFont="1" applyFill="1" applyBorder="1" applyAlignment="1">
      <alignment horizontal="right" vertical="center"/>
    </xf>
    <xf numFmtId="4" fontId="48" fillId="0" borderId="34" xfId="0" applyNumberFormat="1" applyFont="1" applyFill="1" applyBorder="1" applyAlignment="1">
      <alignment horizontal="right" vertical="center"/>
    </xf>
    <xf numFmtId="4" fontId="48" fillId="2" borderId="10" xfId="0" applyNumberFormat="1" applyFont="1" applyFill="1" applyBorder="1" applyAlignment="1">
      <alignment horizontal="right" vertical="center"/>
    </xf>
    <xf numFmtId="4" fontId="48" fillId="0" borderId="22" xfId="0" applyNumberFormat="1" applyFont="1" applyFill="1" applyBorder="1" applyAlignment="1">
      <alignment horizontal="right" vertical="center" wrapText="1"/>
    </xf>
    <xf numFmtId="4" fontId="121" fillId="0" borderId="39" xfId="0" applyNumberFormat="1" applyFont="1" applyFill="1" applyBorder="1" applyAlignment="1">
      <alignment horizontal="right" vertical="center"/>
    </xf>
    <xf numFmtId="4" fontId="111" fillId="5" borderId="53" xfId="0" applyNumberFormat="1" applyFont="1" applyFill="1" applyBorder="1" applyAlignment="1">
      <alignment horizontal="right" vertical="center"/>
    </xf>
    <xf numFmtId="4" fontId="111" fillId="5" borderId="59" xfId="0" applyNumberFormat="1" applyFont="1" applyFill="1" applyBorder="1" applyAlignment="1">
      <alignment horizontal="right" vertical="center"/>
    </xf>
    <xf numFmtId="4" fontId="146" fillId="0" borderId="2" xfId="0" applyNumberFormat="1" applyFont="1" applyFill="1" applyBorder="1" applyAlignment="1">
      <alignment horizontal="right" vertical="center"/>
    </xf>
    <xf numFmtId="4" fontId="169" fillId="0" borderId="30" xfId="0" applyNumberFormat="1" applyFont="1" applyFill="1" applyBorder="1" applyAlignment="1">
      <alignment horizontal="right" vertical="center"/>
    </xf>
    <xf numFmtId="0" fontId="170" fillId="0" borderId="77" xfId="0" applyFont="1" applyFill="1" applyBorder="1" applyAlignment="1">
      <alignment horizontal="right" vertical="center" wrapText="1"/>
    </xf>
    <xf numFmtId="0" fontId="170" fillId="0" borderId="30" xfId="0" applyFont="1" applyFill="1" applyBorder="1" applyAlignment="1">
      <alignment horizontal="right" vertical="center" wrapText="1"/>
    </xf>
    <xf numFmtId="10" fontId="130" fillId="17" borderId="15" xfId="0" applyNumberFormat="1" applyFont="1" applyFill="1" applyBorder="1" applyAlignment="1">
      <alignment horizontal="center" vertical="center"/>
    </xf>
    <xf numFmtId="10" fontId="130" fillId="0" borderId="19" xfId="0" applyNumberFormat="1" applyFont="1" applyBorder="1" applyAlignment="1">
      <alignment horizontal="center" vertical="center"/>
    </xf>
    <xf numFmtId="4" fontId="139" fillId="20" borderId="1" xfId="0" applyNumberFormat="1" applyFont="1" applyFill="1" applyBorder="1" applyAlignment="1">
      <alignment horizontal="right" vertical="center"/>
    </xf>
    <xf numFmtId="4" fontId="145" fillId="20" borderId="26" xfId="0" applyNumberFormat="1" applyFont="1" applyFill="1" applyBorder="1" applyAlignment="1">
      <alignment horizontal="right" vertical="center"/>
    </xf>
    <xf numFmtId="4" fontId="139" fillId="5" borderId="33" xfId="0" applyNumberFormat="1" applyFont="1" applyFill="1" applyBorder="1" applyAlignment="1">
      <alignment horizontal="right" vertical="center" wrapText="1"/>
    </xf>
    <xf numFmtId="4" fontId="139" fillId="5" borderId="33" xfId="0" applyNumberFormat="1" applyFont="1" applyFill="1" applyBorder="1" applyAlignment="1">
      <alignment horizontal="right" vertical="center"/>
    </xf>
    <xf numFmtId="4" fontId="139" fillId="5" borderId="50" xfId="0" applyNumberFormat="1" applyFont="1" applyFill="1" applyBorder="1" applyAlignment="1">
      <alignment horizontal="right" vertical="center"/>
    </xf>
    <xf numFmtId="4" fontId="130" fillId="5" borderId="37" xfId="0" applyNumberFormat="1" applyFont="1" applyFill="1" applyBorder="1" applyAlignment="1">
      <alignment horizontal="right" vertical="center"/>
    </xf>
    <xf numFmtId="10" fontId="130" fillId="5" borderId="33" xfId="0" applyNumberFormat="1" applyFont="1" applyFill="1" applyBorder="1" applyAlignment="1">
      <alignment horizontal="center" vertical="center"/>
    </xf>
    <xf numFmtId="10" fontId="130" fillId="5" borderId="50" xfId="0" applyNumberFormat="1" applyFont="1" applyFill="1" applyBorder="1" applyAlignment="1">
      <alignment horizontal="center" vertical="center"/>
    </xf>
    <xf numFmtId="4" fontId="122" fillId="0" borderId="15" xfId="0" applyNumberFormat="1" applyFont="1" applyFill="1" applyBorder="1" applyAlignment="1">
      <alignment horizontal="right" vertical="center" wrapText="1"/>
    </xf>
    <xf numFmtId="4" fontId="168" fillId="0" borderId="15" xfId="0" applyNumberFormat="1" applyFont="1" applyFill="1" applyBorder="1" applyAlignment="1">
      <alignment horizontal="right" vertical="top" wrapText="1"/>
    </xf>
    <xf numFmtId="4" fontId="167" fillId="0" borderId="50" xfId="0" applyNumberFormat="1" applyFont="1" applyFill="1" applyBorder="1" applyAlignment="1">
      <alignment horizontal="right" vertical="center" wrapText="1"/>
    </xf>
    <xf numFmtId="4" fontId="122" fillId="0" borderId="50" xfId="0" applyNumberFormat="1" applyFont="1" applyFill="1" applyBorder="1" applyAlignment="1">
      <alignment vertical="center" wrapText="1"/>
    </xf>
    <xf numFmtId="0" fontId="143" fillId="19" borderId="12" xfId="0" applyFont="1" applyFill="1" applyBorder="1" applyAlignment="1">
      <alignment horizontal="left" vertical="center" wrapText="1"/>
    </xf>
    <xf numFmtId="0" fontId="144" fillId="19" borderId="12" xfId="0" applyFont="1" applyFill="1" applyBorder="1" applyAlignment="1">
      <alignment horizontal="center" vertical="center" wrapText="1"/>
    </xf>
    <xf numFmtId="4" fontId="121" fillId="0" borderId="5" xfId="0" applyNumberFormat="1" applyFont="1" applyFill="1" applyBorder="1" applyAlignment="1">
      <alignment horizontal="right" vertical="center"/>
    </xf>
    <xf numFmtId="4" fontId="115" fillId="0" borderId="15" xfId="0" applyNumberFormat="1" applyFont="1" applyFill="1" applyBorder="1" applyAlignment="1">
      <alignment horizontal="right" vertical="top" wrapText="1"/>
    </xf>
    <xf numFmtId="4" fontId="168" fillId="0" borderId="49" xfId="0" applyNumberFormat="1" applyFont="1" applyFill="1" applyBorder="1" applyAlignment="1">
      <alignment horizontal="right" vertical="top" wrapText="1"/>
    </xf>
    <xf numFmtId="4" fontId="122" fillId="0" borderId="5" xfId="0" applyNumberFormat="1" applyFont="1" applyFill="1" applyBorder="1" applyAlignment="1">
      <alignment horizontal="right" vertical="center"/>
    </xf>
    <xf numFmtId="10" fontId="104" fillId="0" borderId="24" xfId="0" applyNumberFormat="1" applyFont="1" applyBorder="1" applyAlignment="1">
      <alignment horizontal="center" vertical="center"/>
    </xf>
    <xf numFmtId="10" fontId="0" fillId="0" borderId="33" xfId="0" applyNumberFormat="1" applyBorder="1" applyAlignment="1">
      <alignment horizontal="center" vertical="center"/>
    </xf>
    <xf numFmtId="0" fontId="121" fillId="0" borderId="31" xfId="0" applyFont="1" applyFill="1" applyBorder="1" applyAlignment="1">
      <alignment vertical="center" wrapText="1"/>
    </xf>
    <xf numFmtId="0" fontId="121" fillId="0" borderId="17" xfId="0" applyFont="1" applyBorder="1" applyAlignment="1">
      <alignment horizontal="left" vertical="center" wrapText="1"/>
    </xf>
    <xf numFmtId="0" fontId="121" fillId="0" borderId="12" xfId="0" applyFont="1" applyFill="1" applyBorder="1" applyAlignment="1">
      <alignment vertical="center" wrapText="1"/>
    </xf>
    <xf numFmtId="14" fontId="121" fillId="0" borderId="5" xfId="0" applyNumberFormat="1" applyFont="1" applyFill="1" applyBorder="1" applyAlignment="1">
      <alignment vertical="center" wrapText="1"/>
    </xf>
    <xf numFmtId="0" fontId="47" fillId="2" borderId="40" xfId="0" applyFont="1" applyFill="1" applyBorder="1" applyAlignment="1">
      <alignment horizontal="left" vertical="center" wrapText="1"/>
    </xf>
    <xf numFmtId="0" fontId="47" fillId="2" borderId="20" xfId="0" applyFont="1" applyFill="1" applyBorder="1" applyAlignment="1">
      <alignment horizontal="left" vertical="center" wrapText="1"/>
    </xf>
    <xf numFmtId="4" fontId="48" fillId="2" borderId="18" xfId="0" applyNumberFormat="1" applyFont="1" applyFill="1" applyBorder="1" applyAlignment="1">
      <alignment horizontal="right" vertical="center"/>
    </xf>
    <xf numFmtId="0" fontId="47" fillId="0" borderId="18" xfId="0" applyFont="1" applyFill="1" applyBorder="1" applyAlignment="1">
      <alignment horizontal="left" vertical="center" wrapText="1"/>
    </xf>
    <xf numFmtId="4" fontId="122" fillId="0" borderId="15" xfId="0" applyNumberFormat="1" applyFont="1" applyFill="1" applyBorder="1" applyAlignment="1">
      <alignment horizontal="right" vertical="center"/>
    </xf>
    <xf numFmtId="4" fontId="111" fillId="0" borderId="55" xfId="0" applyNumberFormat="1" applyFont="1" applyBorder="1" applyAlignment="1">
      <alignment horizontal="right" vertical="center"/>
    </xf>
    <xf numFmtId="4" fontId="121" fillId="0" borderId="34" xfId="0" applyNumberFormat="1" applyFont="1" applyFill="1" applyBorder="1" applyAlignment="1">
      <alignment horizontal="center" vertical="center"/>
    </xf>
    <xf numFmtId="4" fontId="121" fillId="0" borderId="22" xfId="0" applyNumberFormat="1" applyFont="1" applyFill="1" applyBorder="1" applyAlignment="1">
      <alignment horizontal="center" vertical="center"/>
    </xf>
    <xf numFmtId="4" fontId="121" fillId="0" borderId="53" xfId="0" applyNumberFormat="1" applyFont="1" applyBorder="1" applyAlignment="1">
      <alignment horizontal="center" vertical="center"/>
    </xf>
    <xf numFmtId="4" fontId="48" fillId="2" borderId="33" xfId="0" applyNumberFormat="1" applyFont="1" applyFill="1" applyBorder="1" applyAlignment="1">
      <alignment horizontal="right" vertical="center"/>
    </xf>
    <xf numFmtId="4" fontId="48" fillId="0" borderId="37" xfId="0" applyNumberFormat="1" applyFont="1" applyBorder="1" applyAlignment="1">
      <alignment horizontal="right" vertical="center"/>
    </xf>
    <xf numFmtId="4" fontId="122" fillId="2" borderId="2" xfId="0" applyNumberFormat="1" applyFont="1" applyFill="1" applyBorder="1" applyAlignment="1">
      <alignment horizontal="right" vertical="center"/>
    </xf>
    <xf numFmtId="4" fontId="122" fillId="2" borderId="0" xfId="0" applyNumberFormat="1" applyFont="1" applyFill="1" applyBorder="1" applyAlignment="1">
      <alignment horizontal="right" vertical="center"/>
    </xf>
    <xf numFmtId="4" fontId="115" fillId="0" borderId="0" xfId="0" applyNumberFormat="1" applyFont="1" applyFill="1" applyBorder="1" applyAlignment="1">
      <alignment horizontal="center" vertical="center"/>
    </xf>
    <xf numFmtId="4" fontId="115" fillId="0" borderId="0" xfId="0" applyNumberFormat="1" applyFont="1" applyBorder="1" applyAlignment="1">
      <alignment vertical="center"/>
    </xf>
    <xf numFmtId="4" fontId="115" fillId="0" borderId="0" xfId="0" applyNumberFormat="1" applyFont="1" applyBorder="1" applyAlignment="1">
      <alignment horizontal="right" vertical="center" wrapText="1"/>
    </xf>
    <xf numFmtId="0" fontId="115" fillId="0" borderId="0" xfId="0" applyFont="1" applyFill="1" applyAlignment="1">
      <alignment horizontal="center" vertical="center"/>
    </xf>
    <xf numFmtId="4" fontId="115" fillId="0" borderId="0" xfId="0" applyNumberFormat="1" applyFont="1" applyAlignment="1">
      <alignment vertical="center"/>
    </xf>
    <xf numFmtId="0" fontId="104" fillId="2" borderId="1"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121" fillId="0" borderId="16" xfId="0" applyFont="1" applyFill="1" applyBorder="1" applyAlignment="1">
      <alignment horizontal="left" vertical="center" wrapText="1"/>
    </xf>
    <xf numFmtId="4" fontId="121" fillId="0" borderId="24" xfId="0" applyNumberFormat="1" applyFont="1" applyFill="1" applyBorder="1" applyAlignment="1">
      <alignment horizontal="right" vertical="center"/>
    </xf>
    <xf numFmtId="0" fontId="121" fillId="0" borderId="40" xfId="0" applyFont="1" applyFill="1" applyBorder="1" applyAlignment="1">
      <alignment horizontal="left" vertical="center" wrapText="1"/>
    </xf>
    <xf numFmtId="4" fontId="121" fillId="0" borderId="1" xfId="0" applyNumberFormat="1" applyFont="1" applyFill="1" applyBorder="1" applyAlignment="1">
      <alignment horizontal="right" vertical="center" wrapText="1"/>
    </xf>
    <xf numFmtId="4" fontId="122" fillId="0" borderId="17" xfId="0" applyNumberFormat="1" applyFont="1" applyFill="1" applyBorder="1" applyAlignment="1">
      <alignment vertical="center" wrapText="1"/>
    </xf>
    <xf numFmtId="0" fontId="161" fillId="0" borderId="22" xfId="0" applyFont="1" applyFill="1" applyBorder="1" applyAlignment="1">
      <alignment vertical="center" wrapText="1"/>
    </xf>
    <xf numFmtId="4" fontId="152" fillId="0" borderId="50" xfId="0" applyNumberFormat="1" applyFont="1" applyFill="1" applyBorder="1" applyAlignment="1">
      <alignment horizontal="right" wrapText="1"/>
    </xf>
    <xf numFmtId="4" fontId="121" fillId="0" borderId="30" xfId="0" applyNumberFormat="1" applyFont="1" applyFill="1" applyBorder="1" applyAlignment="1">
      <alignment horizontal="left" vertical="center" wrapText="1"/>
    </xf>
    <xf numFmtId="4" fontId="121" fillId="0" borderId="30" xfId="0" applyNumberFormat="1" applyFont="1" applyBorder="1" applyAlignment="1">
      <alignment horizontal="right" vertical="center"/>
    </xf>
    <xf numFmtId="4" fontId="121" fillId="2" borderId="30" xfId="0" applyNumberFormat="1" applyFont="1" applyFill="1" applyBorder="1" applyAlignment="1">
      <alignment horizontal="right" vertical="center"/>
    </xf>
    <xf numFmtId="4" fontId="48" fillId="0" borderId="18" xfId="0" applyNumberFormat="1" applyFont="1" applyFill="1" applyBorder="1" applyAlignment="1">
      <alignment horizontal="right" vertical="center"/>
    </xf>
    <xf numFmtId="4" fontId="121" fillId="2" borderId="38" xfId="0" applyNumberFormat="1" applyFont="1" applyFill="1" applyBorder="1" applyAlignment="1">
      <alignment horizontal="right" vertical="center"/>
    </xf>
    <xf numFmtId="0" fontId="44" fillId="2" borderId="1" xfId="0" applyFont="1" applyFill="1" applyBorder="1" applyAlignment="1">
      <alignment horizontal="left" vertical="center" wrapText="1"/>
    </xf>
    <xf numFmtId="0" fontId="44" fillId="2" borderId="4" xfId="0" applyFont="1" applyFill="1" applyBorder="1" applyAlignment="1">
      <alignment horizontal="left" vertical="center" wrapText="1"/>
    </xf>
    <xf numFmtId="10" fontId="104" fillId="0" borderId="24" xfId="0" applyNumberFormat="1" applyFont="1" applyBorder="1" applyAlignment="1">
      <alignment horizontal="center" vertical="center"/>
    </xf>
    <xf numFmtId="4" fontId="122" fillId="2" borderId="50" xfId="0" applyNumberFormat="1" applyFont="1" applyFill="1" applyBorder="1" applyAlignment="1">
      <alignment horizontal="right" vertical="center"/>
    </xf>
    <xf numFmtId="4" fontId="121" fillId="2" borderId="31" xfId="0" applyNumberFormat="1" applyFont="1" applyFill="1" applyBorder="1" applyAlignment="1">
      <alignment horizontal="right" vertical="center" wrapText="1"/>
    </xf>
    <xf numFmtId="4" fontId="171" fillId="0" borderId="0" xfId="0" applyNumberFormat="1" applyFont="1"/>
    <xf numFmtId="14" fontId="121" fillId="0" borderId="12" xfId="0" applyNumberFormat="1" applyFont="1" applyFill="1" applyBorder="1" applyAlignment="1">
      <alignment horizontal="left" vertical="center" wrapText="1"/>
    </xf>
    <xf numFmtId="10" fontId="104" fillId="0" borderId="24" xfId="0" applyNumberFormat="1" applyFont="1" applyBorder="1" applyAlignment="1">
      <alignment horizontal="center" vertical="center"/>
    </xf>
    <xf numFmtId="0" fontId="0" fillId="0" borderId="4" xfId="0" applyBorder="1" applyAlignment="1">
      <alignment horizontal="left" vertical="center" wrapText="1"/>
    </xf>
    <xf numFmtId="4" fontId="48" fillId="0" borderId="24" xfId="0" applyNumberFormat="1" applyFont="1" applyFill="1" applyBorder="1" applyAlignment="1">
      <alignment horizontal="right" vertical="center" wrapText="1"/>
    </xf>
    <xf numFmtId="0" fontId="43" fillId="2" borderId="1"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121" fillId="0" borderId="2" xfId="9" applyFont="1" applyBorder="1" applyAlignment="1">
      <alignment vertical="center" wrapText="1"/>
    </xf>
    <xf numFmtId="4" fontId="0" fillId="0" borderId="0" xfId="0" applyNumberFormat="1" applyBorder="1"/>
    <xf numFmtId="0" fontId="121" fillId="0" borderId="46" xfId="0" applyFont="1" applyFill="1" applyBorder="1" applyAlignment="1">
      <alignment vertical="center" wrapText="1"/>
    </xf>
    <xf numFmtId="0" fontId="121" fillId="0" borderId="39" xfId="0" applyFont="1" applyFill="1" applyBorder="1" applyAlignment="1">
      <alignment vertical="center" wrapText="1"/>
    </xf>
    <xf numFmtId="4" fontId="126" fillId="0" borderId="0" xfId="0" applyNumberFormat="1" applyFont="1"/>
    <xf numFmtId="4" fontId="125" fillId="0" borderId="0" xfId="0" applyNumberFormat="1" applyFont="1" applyFill="1" applyBorder="1" applyAlignment="1">
      <alignment vertical="center"/>
    </xf>
    <xf numFmtId="4" fontId="169" fillId="0" borderId="0" xfId="0" applyNumberFormat="1" applyFont="1" applyFill="1" applyBorder="1" applyAlignment="1">
      <alignment horizontal="right" vertical="center"/>
    </xf>
    <xf numFmtId="4" fontId="134" fillId="0" borderId="0" xfId="0" applyNumberFormat="1" applyFont="1" applyBorder="1" applyAlignment="1">
      <alignment vertical="center"/>
    </xf>
    <xf numFmtId="4" fontId="111" fillId="0" borderId="0" xfId="0" applyNumberFormat="1" applyFont="1" applyBorder="1" applyAlignment="1">
      <alignment horizontal="right" vertical="center"/>
    </xf>
    <xf numFmtId="4" fontId="0" fillId="0" borderId="0" xfId="0" applyNumberFormat="1" applyBorder="1" applyAlignment="1">
      <alignment horizontal="center"/>
    </xf>
    <xf numFmtId="4" fontId="121" fillId="0" borderId="0" xfId="0" applyNumberFormat="1" applyFont="1" applyFill="1" applyBorder="1" applyAlignment="1">
      <alignment horizontal="right" vertical="center" wrapText="1"/>
    </xf>
    <xf numFmtId="0" fontId="41" fillId="2" borderId="2" xfId="0" applyFont="1" applyFill="1" applyBorder="1" applyAlignment="1">
      <alignment horizontal="left" vertical="center" wrapText="1"/>
    </xf>
    <xf numFmtId="0" fontId="144" fillId="18" borderId="2" xfId="0" applyFont="1" applyFill="1" applyBorder="1" applyAlignment="1">
      <alignment horizontal="center" vertical="center" wrapText="1"/>
    </xf>
    <xf numFmtId="0" fontId="121" fillId="0" borderId="20" xfId="0" applyFont="1" applyFill="1" applyBorder="1" applyAlignment="1">
      <alignment horizontal="left" vertical="center" wrapText="1"/>
    </xf>
    <xf numFmtId="0" fontId="121" fillId="0" borderId="1" xfId="0" applyFont="1" applyFill="1" applyBorder="1" applyAlignment="1">
      <alignment horizontal="left" vertical="center" wrapText="1"/>
    </xf>
    <xf numFmtId="4" fontId="121" fillId="0" borderId="20" xfId="0" applyNumberFormat="1" applyFont="1" applyFill="1" applyBorder="1" applyAlignment="1">
      <alignment horizontal="right" vertical="center"/>
    </xf>
    <xf numFmtId="10" fontId="121" fillId="0" borderId="24" xfId="0" applyNumberFormat="1" applyFont="1" applyFill="1" applyBorder="1" applyAlignment="1">
      <alignment horizontal="center" vertical="center"/>
    </xf>
    <xf numFmtId="4" fontId="121" fillId="0" borderId="20" xfId="0" applyNumberFormat="1" applyFont="1" applyFill="1" applyBorder="1" applyAlignment="1">
      <alignment horizontal="left" vertical="center"/>
    </xf>
    <xf numFmtId="0" fontId="40" fillId="0" borderId="1" xfId="0" applyFont="1" applyFill="1" applyBorder="1" applyAlignment="1">
      <alignment horizontal="left" vertical="center" wrapText="1"/>
    </xf>
    <xf numFmtId="4" fontId="40" fillId="0" borderId="22" xfId="0" applyNumberFormat="1" applyFont="1" applyFill="1" applyBorder="1" applyAlignment="1">
      <alignment vertical="center"/>
    </xf>
    <xf numFmtId="4" fontId="40" fillId="0" borderId="24" xfId="0" applyNumberFormat="1" applyFont="1" applyFill="1" applyBorder="1" applyAlignment="1">
      <alignment vertical="center"/>
    </xf>
    <xf numFmtId="4" fontId="40" fillId="0" borderId="30" xfId="0" applyNumberFormat="1" applyFont="1" applyFill="1" applyBorder="1" applyAlignment="1">
      <alignment horizontal="right" vertical="center"/>
    </xf>
    <xf numFmtId="10" fontId="40" fillId="0" borderId="22" xfId="0" applyNumberFormat="1" applyFont="1" applyFill="1" applyBorder="1" applyAlignment="1">
      <alignment horizontal="center" vertical="center"/>
    </xf>
    <xf numFmtId="0" fontId="40" fillId="0" borderId="2" xfId="0" applyFont="1" applyFill="1" applyBorder="1" applyAlignment="1">
      <alignment horizontal="left" vertical="center" wrapText="1"/>
    </xf>
    <xf numFmtId="4" fontId="40" fillId="0" borderId="22" xfId="0" applyNumberFormat="1" applyFont="1" applyFill="1" applyBorder="1" applyAlignment="1">
      <alignment horizontal="right" vertical="center"/>
    </xf>
    <xf numFmtId="4" fontId="40" fillId="0" borderId="30" xfId="0" applyNumberFormat="1" applyFont="1" applyFill="1" applyBorder="1" applyAlignment="1">
      <alignment vertical="center"/>
    </xf>
    <xf numFmtId="4" fontId="40" fillId="0" borderId="37" xfId="0" applyNumberFormat="1" applyFont="1" applyFill="1" applyBorder="1" applyAlignment="1">
      <alignment vertical="center"/>
    </xf>
    <xf numFmtId="10" fontId="40" fillId="0" borderId="24" xfId="0" applyNumberFormat="1" applyFont="1" applyFill="1" applyBorder="1" applyAlignment="1">
      <alignment horizontal="center" vertical="center"/>
    </xf>
    <xf numFmtId="0" fontId="40" fillId="0" borderId="3" xfId="0" applyFont="1" applyFill="1" applyBorder="1" applyAlignment="1">
      <alignment horizontal="left" vertical="center" wrapText="1"/>
    </xf>
    <xf numFmtId="0" fontId="40" fillId="0" borderId="6" xfId="0" applyFont="1" applyFill="1" applyBorder="1" applyAlignment="1">
      <alignment horizontal="left" vertical="center" wrapText="1"/>
    </xf>
    <xf numFmtId="4" fontId="40" fillId="0" borderId="39" xfId="0" applyNumberFormat="1" applyFont="1" applyFill="1" applyBorder="1" applyAlignment="1">
      <alignment horizontal="right" vertical="center" wrapText="1"/>
    </xf>
    <xf numFmtId="4" fontId="40" fillId="0" borderId="30" xfId="0" applyNumberFormat="1" applyFont="1" applyFill="1" applyBorder="1" applyAlignment="1">
      <alignment horizontal="right" vertical="center" wrapText="1"/>
    </xf>
    <xf numFmtId="4" fontId="40" fillId="0" borderId="39" xfId="0" applyNumberFormat="1" applyFont="1" applyFill="1" applyBorder="1" applyAlignment="1">
      <alignment horizontal="right" vertical="center"/>
    </xf>
    <xf numFmtId="4" fontId="40" fillId="0" borderId="17" xfId="0" applyNumberFormat="1" applyFont="1" applyFill="1" applyBorder="1" applyAlignment="1">
      <alignment vertical="center"/>
    </xf>
    <xf numFmtId="4" fontId="40" fillId="0" borderId="27" xfId="0" applyNumberFormat="1" applyFont="1" applyFill="1" applyBorder="1" applyAlignment="1">
      <alignment vertical="center"/>
    </xf>
    <xf numFmtId="0" fontId="40" fillId="0" borderId="17" xfId="0" applyFont="1" applyFill="1" applyBorder="1" applyAlignment="1">
      <alignment horizontal="center" vertical="center" wrapText="1"/>
    </xf>
    <xf numFmtId="0" fontId="40" fillId="0" borderId="1" xfId="0" applyFont="1" applyFill="1" applyBorder="1" applyAlignment="1">
      <alignment vertical="center" wrapText="1"/>
    </xf>
    <xf numFmtId="0" fontId="121" fillId="0" borderId="1" xfId="10" applyFont="1" applyFill="1" applyBorder="1" applyAlignment="1">
      <alignment horizontal="left" vertical="center" wrapText="1"/>
    </xf>
    <xf numFmtId="10" fontId="40" fillId="0" borderId="30" xfId="0" applyNumberFormat="1" applyFont="1" applyFill="1" applyBorder="1" applyAlignment="1">
      <alignment horizontal="center" vertical="center"/>
    </xf>
    <xf numFmtId="0" fontId="40" fillId="2" borderId="1" xfId="0" applyFont="1" applyFill="1" applyBorder="1" applyAlignment="1">
      <alignment horizontal="left" vertical="center" wrapText="1"/>
    </xf>
    <xf numFmtId="4" fontId="40" fillId="0" borderId="39" xfId="0" applyNumberFormat="1" applyFont="1" applyFill="1" applyBorder="1" applyAlignment="1">
      <alignment vertical="center"/>
    </xf>
    <xf numFmtId="4" fontId="40" fillId="0" borderId="38" xfId="0" applyNumberFormat="1" applyFont="1" applyFill="1" applyBorder="1" applyAlignment="1">
      <alignment vertical="center"/>
    </xf>
    <xf numFmtId="0" fontId="40" fillId="0" borderId="17" xfId="0" applyFont="1" applyFill="1" applyBorder="1" applyAlignment="1">
      <alignment horizontal="center" vertical="center"/>
    </xf>
    <xf numFmtId="0" fontId="40" fillId="0" borderId="20" xfId="0" applyFont="1" applyFill="1" applyBorder="1" applyAlignment="1">
      <alignment horizontal="left" vertical="center" wrapText="1"/>
    </xf>
    <xf numFmtId="0" fontId="121" fillId="0" borderId="1" xfId="10" applyFont="1" applyBorder="1" applyAlignment="1">
      <alignment horizontal="left" vertical="center" wrapText="1"/>
    </xf>
    <xf numFmtId="0" fontId="40" fillId="0" borderId="18" xfId="0" applyFont="1" applyFill="1" applyBorder="1" applyAlignment="1">
      <alignment vertical="center" wrapText="1"/>
    </xf>
    <xf numFmtId="0" fontId="40" fillId="0" borderId="37" xfId="0" applyFont="1" applyFill="1" applyBorder="1" applyAlignment="1">
      <alignment horizontal="left" vertical="center" wrapText="1"/>
    </xf>
    <xf numFmtId="10" fontId="40" fillId="0" borderId="33" xfId="0" applyNumberFormat="1" applyFont="1" applyFill="1" applyBorder="1" applyAlignment="1">
      <alignment horizontal="center" vertical="center"/>
    </xf>
    <xf numFmtId="0" fontId="40" fillId="0" borderId="18" xfId="0" applyFont="1" applyFill="1" applyBorder="1" applyAlignment="1">
      <alignment horizontal="left" vertical="center" wrapText="1"/>
    </xf>
    <xf numFmtId="4" fontId="40" fillId="0" borderId="22" xfId="0" applyNumberFormat="1" applyFont="1" applyBorder="1" applyAlignment="1">
      <alignment horizontal="right" vertical="center"/>
    </xf>
    <xf numFmtId="4" fontId="40" fillId="0" borderId="39" xfId="0" applyNumberFormat="1" applyFont="1" applyBorder="1" applyAlignment="1">
      <alignment horizontal="right" vertical="center"/>
    </xf>
    <xf numFmtId="10" fontId="40" fillId="0" borderId="22" xfId="0" applyNumberFormat="1" applyFont="1" applyBorder="1" applyAlignment="1">
      <alignment horizontal="center" vertical="center"/>
    </xf>
    <xf numFmtId="0" fontId="40" fillId="0" borderId="50" xfId="0" applyFont="1" applyFill="1" applyBorder="1" applyAlignment="1">
      <alignment horizontal="center" vertical="center"/>
    </xf>
    <xf numFmtId="0" fontId="121" fillId="0" borderId="20" xfId="10" applyFont="1" applyBorder="1" applyAlignment="1">
      <alignment horizontal="left" vertical="center" wrapText="1"/>
    </xf>
    <xf numFmtId="4" fontId="40" fillId="0" borderId="33" xfId="0" applyNumberFormat="1" applyFont="1" applyFill="1" applyBorder="1" applyAlignment="1">
      <alignment horizontal="right" vertical="center"/>
    </xf>
    <xf numFmtId="4" fontId="40" fillId="0" borderId="54" xfId="0" applyNumberFormat="1" applyFont="1" applyBorder="1" applyAlignment="1">
      <alignment horizontal="right" vertical="center"/>
    </xf>
    <xf numFmtId="10" fontId="40" fillId="0" borderId="33" xfId="0" applyNumberFormat="1" applyFont="1" applyBorder="1" applyAlignment="1">
      <alignment horizontal="center" vertical="center"/>
    </xf>
    <xf numFmtId="0" fontId="40" fillId="0" borderId="57" xfId="0" applyFont="1" applyFill="1" applyBorder="1" applyAlignment="1">
      <alignment horizontal="left" vertical="center" wrapText="1"/>
    </xf>
    <xf numFmtId="4" fontId="40" fillId="0" borderId="24" xfId="0" applyNumberFormat="1" applyFont="1" applyFill="1" applyBorder="1" applyAlignment="1">
      <alignment horizontal="right" vertical="center"/>
    </xf>
    <xf numFmtId="0" fontId="40" fillId="0" borderId="63" xfId="0" applyFont="1" applyFill="1" applyBorder="1" applyAlignment="1">
      <alignment horizontal="center" vertical="center"/>
    </xf>
    <xf numFmtId="0" fontId="40" fillId="5" borderId="55" xfId="0" applyFont="1" applyFill="1" applyBorder="1" applyAlignment="1">
      <alignment horizontal="left" vertical="center" wrapText="1"/>
    </xf>
    <xf numFmtId="0" fontId="40" fillId="5" borderId="55" xfId="0" applyFont="1" applyFill="1" applyBorder="1" applyAlignment="1">
      <alignment horizontal="left" vertical="center"/>
    </xf>
    <xf numFmtId="0" fontId="40" fillId="5" borderId="55" xfId="0" applyFont="1" applyFill="1" applyBorder="1" applyAlignment="1">
      <alignment horizontal="center" vertical="center"/>
    </xf>
    <xf numFmtId="0" fontId="40" fillId="5" borderId="56" xfId="0" applyFont="1" applyFill="1" applyBorder="1" applyAlignment="1">
      <alignment horizontal="center" vertical="center"/>
    </xf>
    <xf numFmtId="0" fontId="40" fillId="0" borderId="24" xfId="0" applyFont="1" applyBorder="1" applyAlignment="1">
      <alignment horizontal="center" vertical="center"/>
    </xf>
    <xf numFmtId="0" fontId="40" fillId="0" borderId="12" xfId="0" applyFont="1" applyBorder="1" applyAlignment="1">
      <alignment horizontal="center" vertical="center"/>
    </xf>
    <xf numFmtId="0" fontId="40" fillId="0" borderId="15" xfId="0" applyFont="1" applyBorder="1" applyAlignment="1">
      <alignment horizontal="center" vertical="center"/>
    </xf>
    <xf numFmtId="0" fontId="40" fillId="0" borderId="34" xfId="0" applyFont="1" applyBorder="1" applyAlignment="1">
      <alignment horizontal="center" vertical="center"/>
    </xf>
    <xf numFmtId="0" fontId="40" fillId="0" borderId="53" xfId="0" applyFont="1" applyBorder="1" applyAlignment="1">
      <alignment horizontal="center" vertical="center"/>
    </xf>
    <xf numFmtId="0" fontId="40" fillId="0" borderId="55" xfId="0" applyFont="1" applyBorder="1" applyAlignment="1">
      <alignment horizontal="center" vertical="center"/>
    </xf>
    <xf numFmtId="0" fontId="40" fillId="0" borderId="23" xfId="0" applyFont="1" applyBorder="1" applyAlignment="1">
      <alignment horizontal="center" vertical="center"/>
    </xf>
    <xf numFmtId="0" fontId="40" fillId="0" borderId="5" xfId="0" applyFont="1" applyBorder="1" applyAlignment="1">
      <alignment horizontal="center" vertical="center"/>
    </xf>
    <xf numFmtId="0" fontId="40" fillId="0" borderId="17" xfId="0" applyFont="1" applyBorder="1" applyAlignment="1">
      <alignment horizontal="center" vertical="center"/>
    </xf>
    <xf numFmtId="4" fontId="40" fillId="0" borderId="0" xfId="0" applyNumberFormat="1" applyFont="1" applyFill="1" applyBorder="1" applyAlignment="1">
      <alignment horizontal="center" vertical="center"/>
    </xf>
    <xf numFmtId="0" fontId="39" fillId="0" borderId="2"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8" fillId="2"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4" fontId="40" fillId="0" borderId="33" xfId="0" applyNumberFormat="1" applyFont="1" applyBorder="1" applyAlignment="1">
      <alignment horizontal="right" vertical="center"/>
    </xf>
    <xf numFmtId="0" fontId="36" fillId="0" borderId="1"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121" fillId="0" borderId="0" xfId="0" applyFont="1" applyFill="1" applyBorder="1" applyAlignment="1">
      <alignment vertical="center" wrapText="1"/>
    </xf>
    <xf numFmtId="0" fontId="35" fillId="0" borderId="16" xfId="0" applyFont="1" applyFill="1" applyBorder="1" applyAlignment="1">
      <alignment vertical="center" wrapText="1"/>
    </xf>
    <xf numFmtId="0" fontId="121" fillId="2" borderId="5" xfId="0" applyFont="1" applyFill="1" applyBorder="1" applyAlignment="1">
      <alignment vertical="center" wrapText="1"/>
    </xf>
    <xf numFmtId="0" fontId="121" fillId="2" borderId="12" xfId="0" applyFont="1" applyFill="1" applyBorder="1" applyAlignment="1">
      <alignment vertical="center" wrapText="1"/>
    </xf>
    <xf numFmtId="0" fontId="121" fillId="2" borderId="41" xfId="0" applyFont="1" applyFill="1" applyBorder="1" applyAlignment="1">
      <alignment vertical="center" wrapText="1"/>
    </xf>
    <xf numFmtId="0" fontId="34" fillId="0" borderId="22" xfId="0" applyFont="1" applyFill="1" applyBorder="1" applyAlignment="1">
      <alignment vertical="center" wrapText="1"/>
    </xf>
    <xf numFmtId="4" fontId="172"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48" fillId="0" borderId="24" xfId="0" applyNumberFormat="1" applyFont="1" applyFill="1" applyBorder="1" applyAlignment="1">
      <alignment horizontal="right" vertical="center" wrapText="1"/>
    </xf>
    <xf numFmtId="10" fontId="40" fillId="0" borderId="24" xfId="0" applyNumberFormat="1" applyFont="1" applyFill="1" applyBorder="1" applyAlignment="1">
      <alignment horizontal="center" vertical="center"/>
    </xf>
    <xf numFmtId="0" fontId="32" fillId="0" borderId="2"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17" xfId="0" applyFont="1" applyBorder="1" applyAlignment="1">
      <alignment horizontal="left" vertical="center" wrapText="1"/>
    </xf>
    <xf numFmtId="4" fontId="122" fillId="0" borderId="15" xfId="0" applyNumberFormat="1" applyFont="1" applyFill="1" applyBorder="1" applyAlignment="1">
      <alignment vertical="center" wrapText="1"/>
    </xf>
    <xf numFmtId="4" fontId="121" fillId="0" borderId="27" xfId="0" applyNumberFormat="1" applyFont="1" applyFill="1" applyBorder="1" applyAlignment="1">
      <alignment vertical="center" wrapText="1"/>
    </xf>
    <xf numFmtId="0" fontId="121" fillId="0" borderId="24" xfId="0" applyFont="1" applyFill="1" applyBorder="1" applyAlignment="1">
      <alignment vertical="center" wrapText="1"/>
    </xf>
    <xf numFmtId="0" fontId="26" fillId="0" borderId="40" xfId="0" applyFont="1" applyFill="1" applyBorder="1" applyAlignment="1">
      <alignment vertical="center" wrapText="1"/>
    </xf>
    <xf numFmtId="0" fontId="0" fillId="2" borderId="3" xfId="0" applyFill="1" applyBorder="1" applyAlignment="1">
      <alignment horizontal="left" vertical="center" wrapText="1"/>
    </xf>
    <xf numFmtId="0" fontId="0" fillId="0" borderId="3" xfId="0" applyBorder="1" applyAlignment="1">
      <alignment horizontal="left" vertical="center" wrapText="1"/>
    </xf>
    <xf numFmtId="0" fontId="40" fillId="0" borderId="49" xfId="0" applyFont="1" applyFill="1" applyBorder="1" applyAlignment="1">
      <alignment horizontal="center" vertical="center"/>
    </xf>
    <xf numFmtId="0" fontId="40" fillId="0" borderId="1" xfId="0" applyFont="1" applyFill="1" applyBorder="1" applyAlignment="1">
      <alignment horizontal="left" vertical="center" wrapText="1"/>
    </xf>
    <xf numFmtId="4" fontId="116" fillId="0" borderId="1" xfId="0" applyNumberFormat="1" applyFont="1" applyBorder="1" applyAlignment="1">
      <alignment horizontal="right" vertical="center"/>
    </xf>
    <xf numFmtId="0" fontId="23" fillId="2" borderId="2" xfId="0" applyFont="1" applyFill="1" applyBorder="1" applyAlignment="1">
      <alignment horizontal="left" vertical="center" wrapText="1"/>
    </xf>
    <xf numFmtId="0" fontId="23" fillId="0" borderId="1" xfId="0" applyFont="1" applyBorder="1" applyAlignment="1">
      <alignment horizontal="left" vertical="center" wrapText="1"/>
    </xf>
    <xf numFmtId="0" fontId="40" fillId="0" borderId="0" xfId="0" applyFont="1" applyFill="1" applyBorder="1" applyAlignment="1">
      <alignment horizontal="left" vertical="center" wrapText="1"/>
    </xf>
    <xf numFmtId="0" fontId="40" fillId="2" borderId="10" xfId="0" applyFont="1" applyFill="1" applyBorder="1" applyAlignment="1">
      <alignment horizontal="left" vertical="center" wrapText="1"/>
    </xf>
    <xf numFmtId="4" fontId="40" fillId="0" borderId="79" xfId="0" applyNumberFormat="1" applyFont="1" applyFill="1" applyBorder="1" applyAlignment="1">
      <alignment horizontal="right" vertical="center" wrapText="1"/>
    </xf>
    <xf numFmtId="4" fontId="40" fillId="0" borderId="79" xfId="0" applyNumberFormat="1" applyFont="1" applyFill="1" applyBorder="1" applyAlignment="1">
      <alignment horizontal="right" vertical="center"/>
    </xf>
    <xf numFmtId="4" fontId="122" fillId="2" borderId="49" xfId="0" applyNumberFormat="1" applyFont="1" applyFill="1" applyBorder="1" applyAlignment="1">
      <alignment horizontal="right" vertical="center"/>
    </xf>
    <xf numFmtId="4" fontId="121" fillId="2" borderId="57" xfId="0" applyNumberFormat="1" applyFont="1" applyFill="1" applyBorder="1" applyAlignment="1">
      <alignment horizontal="right" vertical="center"/>
    </xf>
    <xf numFmtId="10" fontId="40" fillId="0" borderId="57" xfId="0" applyNumberFormat="1" applyFont="1" applyBorder="1" applyAlignment="1">
      <alignment horizontal="center" vertical="center"/>
    </xf>
    <xf numFmtId="10" fontId="40" fillId="0" borderId="34" xfId="0" applyNumberFormat="1" applyFont="1" applyBorder="1" applyAlignment="1">
      <alignment horizontal="center" vertical="center"/>
    </xf>
    <xf numFmtId="0" fontId="111" fillId="5" borderId="59" xfId="0" applyFont="1" applyFill="1" applyBorder="1" applyAlignment="1">
      <alignment horizontal="center" vertical="center"/>
    </xf>
    <xf numFmtId="0" fontId="111" fillId="5" borderId="55" xfId="0" applyFont="1" applyFill="1" applyBorder="1" applyAlignment="1">
      <alignment vertical="center" wrapText="1"/>
    </xf>
    <xf numFmtId="4" fontId="111" fillId="5" borderId="60" xfId="0" applyNumberFormat="1" applyFont="1" applyFill="1" applyBorder="1" applyAlignment="1">
      <alignment horizontal="right" vertical="center"/>
    </xf>
    <xf numFmtId="0" fontId="40" fillId="5" borderId="53" xfId="0" applyFont="1" applyFill="1" applyBorder="1" applyAlignment="1">
      <alignment horizontal="center" vertical="center"/>
    </xf>
    <xf numFmtId="0" fontId="40" fillId="0" borderId="19" xfId="0" applyFont="1" applyFill="1" applyBorder="1" applyAlignment="1">
      <alignment horizontal="center"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64" fontId="86" fillId="2" borderId="8" xfId="0" applyNumberFormat="1" applyFont="1" applyFill="1" applyBorder="1" applyAlignment="1">
      <alignment vertical="center" wrapText="1"/>
    </xf>
    <xf numFmtId="4" fontId="48" fillId="0" borderId="23" xfId="0" applyNumberFormat="1" applyFont="1" applyFill="1" applyBorder="1" applyAlignment="1">
      <alignment horizontal="right" vertical="center"/>
    </xf>
    <xf numFmtId="4" fontId="48" fillId="2" borderId="23" xfId="0" applyNumberFormat="1" applyFont="1" applyFill="1" applyBorder="1" applyAlignment="1">
      <alignment horizontal="right" vertical="center"/>
    </xf>
    <xf numFmtId="4" fontId="122" fillId="2" borderId="11" xfId="0" applyNumberFormat="1" applyFont="1" applyFill="1" applyBorder="1" applyAlignment="1">
      <alignment horizontal="right" vertical="center"/>
    </xf>
    <xf numFmtId="4" fontId="48" fillId="2" borderId="9" xfId="0" applyNumberFormat="1" applyFont="1" applyFill="1" applyBorder="1" applyAlignment="1">
      <alignment horizontal="right" vertical="center"/>
    </xf>
    <xf numFmtId="10" fontId="104" fillId="0" borderId="23" xfId="0" applyNumberFormat="1" applyFont="1" applyBorder="1" applyAlignment="1">
      <alignment horizontal="center" vertical="center"/>
    </xf>
    <xf numFmtId="10" fontId="0" fillId="0" borderId="23" xfId="0" applyNumberFormat="1" applyBorder="1" applyAlignment="1">
      <alignment horizontal="center" vertical="center"/>
    </xf>
    <xf numFmtId="0" fontId="23" fillId="0" borderId="8"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04" fillId="2" borderId="40" xfId="0" applyFont="1" applyFill="1" applyBorder="1" applyAlignment="1">
      <alignment vertical="center" wrapText="1"/>
    </xf>
    <xf numFmtId="0" fontId="173" fillId="0" borderId="0" xfId="0" applyFont="1" applyFill="1" applyBorder="1" applyAlignment="1"/>
    <xf numFmtId="0" fontId="21" fillId="0" borderId="2" xfId="0" applyFont="1" applyFill="1" applyBorder="1" applyAlignment="1">
      <alignment horizontal="left" vertical="center" wrapText="1"/>
    </xf>
    <xf numFmtId="0" fontId="21" fillId="2" borderId="2" xfId="0" applyFont="1" applyFill="1" applyBorder="1" applyAlignment="1">
      <alignment vertical="center" wrapText="1"/>
    </xf>
    <xf numFmtId="0" fontId="21" fillId="2"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0" fillId="0" borderId="4" xfId="0" applyFont="1" applyBorder="1" applyAlignment="1">
      <alignment horizontal="left" vertical="center"/>
    </xf>
    <xf numFmtId="0" fontId="40"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0" xfId="0" applyFont="1" applyBorder="1" applyAlignment="1">
      <alignment horizontal="left" vertical="center" wrapText="1"/>
    </xf>
    <xf numFmtId="4" fontId="0" fillId="0" borderId="3" xfId="0" applyNumberFormat="1" applyBorder="1" applyAlignment="1">
      <alignment horizontal="left" vertical="center"/>
    </xf>
    <xf numFmtId="4" fontId="0" fillId="0" borderId="8" xfId="0" applyNumberFormat="1" applyBorder="1" applyAlignment="1">
      <alignment horizontal="left" vertical="center"/>
    </xf>
    <xf numFmtId="0" fontId="0" fillId="0" borderId="3" xfId="0" applyBorder="1" applyAlignment="1">
      <alignment horizontal="left" vertical="center" wrapText="1"/>
    </xf>
    <xf numFmtId="0" fontId="17" fillId="2" borderId="9" xfId="0" applyFont="1" applyFill="1" applyBorder="1" applyAlignment="1">
      <alignment horizontal="left" vertical="center" wrapText="1"/>
    </xf>
    <xf numFmtId="0" fontId="0" fillId="0" borderId="8" xfId="0" applyBorder="1" applyAlignment="1">
      <alignment horizontal="center" vertical="center" wrapText="1"/>
    </xf>
    <xf numFmtId="0" fontId="121" fillId="0" borderId="23" xfId="0" applyFont="1" applyFill="1" applyBorder="1" applyAlignment="1">
      <alignment vertical="center" wrapText="1"/>
    </xf>
    <xf numFmtId="4" fontId="121" fillId="0"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1" fillId="0" borderId="50" xfId="0" applyFont="1" applyBorder="1" applyAlignment="1">
      <alignment vertical="center" wrapText="1"/>
    </xf>
    <xf numFmtId="0" fontId="121" fillId="0" borderId="24" xfId="0" applyFont="1" applyFill="1" applyBorder="1" applyAlignment="1">
      <alignment horizontal="left" vertical="center" wrapText="1"/>
    </xf>
    <xf numFmtId="4" fontId="12" fillId="0" borderId="22" xfId="0" applyNumberFormat="1" applyFont="1" applyFill="1" applyBorder="1" applyAlignment="1">
      <alignment horizontal="right" vertical="center"/>
    </xf>
    <xf numFmtId="0" fontId="12" fillId="0" borderId="22" xfId="0" applyFont="1" applyFill="1" applyBorder="1" applyAlignment="1">
      <alignment vertical="center" wrapText="1"/>
    </xf>
    <xf numFmtId="0" fontId="12" fillId="0" borderId="22" xfId="0" applyFont="1" applyBorder="1" applyAlignment="1">
      <alignment vertical="center" wrapText="1"/>
    </xf>
    <xf numFmtId="0" fontId="12" fillId="0" borderId="46" xfId="0" applyFont="1" applyFill="1" applyBorder="1" applyAlignment="1">
      <alignment vertical="center" wrapText="1"/>
    </xf>
    <xf numFmtId="0" fontId="121" fillId="0" borderId="46" xfId="0" applyFont="1" applyBorder="1" applyAlignment="1">
      <alignment vertical="center" wrapText="1"/>
    </xf>
    <xf numFmtId="14" fontId="12" fillId="0" borderId="33" xfId="0" applyNumberFormat="1" applyFont="1" applyFill="1" applyBorder="1" applyAlignment="1">
      <alignment vertical="center" wrapText="1"/>
    </xf>
    <xf numFmtId="0" fontId="0" fillId="0" borderId="20" xfId="0" applyBorder="1" applyAlignment="1">
      <alignment horizontal="center" vertical="center" wrapText="1"/>
    </xf>
    <xf numFmtId="0" fontId="0" fillId="2" borderId="20" xfId="0" applyFill="1" applyBorder="1" applyAlignment="1">
      <alignment horizontal="left" vertical="center" wrapText="1"/>
    </xf>
    <xf numFmtId="0" fontId="0" fillId="0" borderId="20" xfId="0" applyBorder="1" applyAlignment="1">
      <alignment horizontal="left" vertical="center" wrapText="1"/>
    </xf>
    <xf numFmtId="0" fontId="0" fillId="0" borderId="20" xfId="0" applyBorder="1" applyAlignment="1">
      <alignment vertical="center" wrapText="1"/>
    </xf>
    <xf numFmtId="164" fontId="86" fillId="2" borderId="20" xfId="0" applyNumberFormat="1" applyFont="1" applyFill="1" applyBorder="1" applyAlignment="1">
      <alignment vertical="center" wrapText="1"/>
    </xf>
    <xf numFmtId="10" fontId="0" fillId="0" borderId="33" xfId="0" applyNumberFormat="1" applyBorder="1" applyAlignment="1">
      <alignment horizontal="center" vertical="center"/>
    </xf>
    <xf numFmtId="10" fontId="104" fillId="0" borderId="24" xfId="0" applyNumberFormat="1" applyFont="1" applyBorder="1" applyAlignment="1">
      <alignment horizontal="center" vertical="center"/>
    </xf>
    <xf numFmtId="0" fontId="11" fillId="0" borderId="3" xfId="9" applyFont="1" applyBorder="1" applyAlignment="1">
      <alignment vertical="center" wrapText="1"/>
    </xf>
    <xf numFmtId="164" fontId="11" fillId="2" borderId="20" xfId="0" applyNumberFormat="1" applyFont="1" applyFill="1" applyBorder="1" applyAlignment="1">
      <alignment horizontal="center" vertical="center" wrapText="1"/>
    </xf>
    <xf numFmtId="4" fontId="48" fillId="0" borderId="33" xfId="0" applyNumberFormat="1" applyFont="1" applyFill="1" applyBorder="1" applyAlignment="1">
      <alignment horizontal="right" vertical="center"/>
    </xf>
    <xf numFmtId="4" fontId="12" fillId="0" borderId="33" xfId="0" applyNumberFormat="1" applyFont="1" applyFill="1" applyBorder="1" applyAlignment="1">
      <alignment horizontal="right" vertical="center"/>
    </xf>
    <xf numFmtId="4" fontId="121" fillId="2" borderId="31" xfId="0" applyNumberFormat="1" applyFont="1" applyFill="1" applyBorder="1" applyAlignment="1">
      <alignment horizontal="right" vertical="center"/>
    </xf>
    <xf numFmtId="4" fontId="48" fillId="2" borderId="7" xfId="0" applyNumberFormat="1" applyFont="1" applyFill="1" applyBorder="1" applyAlignment="1">
      <alignment horizontal="right" vertical="center"/>
    </xf>
    <xf numFmtId="4" fontId="111" fillId="17" borderId="80" xfId="0" applyNumberFormat="1" applyFont="1" applyFill="1" applyBorder="1" applyAlignment="1">
      <alignment horizontal="right" vertical="center"/>
    </xf>
    <xf numFmtId="0" fontId="104" fillId="17" borderId="80" xfId="0" applyFont="1" applyFill="1" applyBorder="1" applyAlignment="1">
      <alignment horizontal="center" vertical="center"/>
    </xf>
    <xf numFmtId="0" fontId="104" fillId="17" borderId="45" xfId="0" applyFont="1" applyFill="1" applyBorder="1" applyAlignment="1">
      <alignment horizontal="center" vertical="center"/>
    </xf>
    <xf numFmtId="0" fontId="104" fillId="17" borderId="82" xfId="0" applyFont="1" applyFill="1" applyBorder="1" applyAlignment="1">
      <alignment horizontal="center" vertical="center"/>
    </xf>
    <xf numFmtId="4" fontId="111" fillId="17" borderId="43" xfId="0" applyNumberFormat="1" applyFont="1" applyFill="1" applyBorder="1" applyAlignment="1">
      <alignment horizontal="right" vertical="center"/>
    </xf>
    <xf numFmtId="4" fontId="111" fillId="17" borderId="74" xfId="0" applyNumberFormat="1" applyFont="1" applyFill="1" applyBorder="1" applyAlignment="1">
      <alignment horizontal="right" vertical="center"/>
    </xf>
    <xf numFmtId="0" fontId="65" fillId="17" borderId="82" xfId="0" applyFont="1" applyFill="1" applyBorder="1" applyAlignment="1">
      <alignment horizontal="center" vertical="center"/>
    </xf>
    <xf numFmtId="0" fontId="11"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10" fontId="40" fillId="0" borderId="24" xfId="0" applyNumberFormat="1" applyFont="1" applyFill="1" applyBorder="1" applyAlignment="1">
      <alignment horizontal="center" vertical="center"/>
    </xf>
    <xf numFmtId="0" fontId="40" fillId="0" borderId="1" xfId="0" applyFont="1" applyFill="1" applyBorder="1" applyAlignment="1">
      <alignment horizontal="left" vertical="center" wrapText="1"/>
    </xf>
    <xf numFmtId="0" fontId="9" fillId="0" borderId="22" xfId="0" applyFont="1" applyFill="1" applyBorder="1" applyAlignment="1">
      <alignment vertical="center" wrapText="1"/>
    </xf>
    <xf numFmtId="0" fontId="40" fillId="0" borderId="16" xfId="0" applyFont="1" applyFill="1" applyBorder="1" applyAlignment="1">
      <alignment vertical="center" wrapText="1"/>
    </xf>
    <xf numFmtId="4" fontId="121" fillId="0" borderId="15" xfId="0" applyNumberFormat="1" applyFont="1" applyFill="1" applyBorder="1" applyAlignment="1">
      <alignment vertical="center"/>
    </xf>
    <xf numFmtId="4" fontId="40" fillId="0" borderId="46" xfId="0" applyNumberFormat="1" applyFont="1" applyFill="1" applyBorder="1" applyAlignment="1">
      <alignment vertical="center"/>
    </xf>
    <xf numFmtId="0" fontId="9" fillId="0" borderId="24" xfId="0" applyFont="1" applyFill="1" applyBorder="1" applyAlignment="1">
      <alignment vertical="center" wrapText="1"/>
    </xf>
    <xf numFmtId="0" fontId="9" fillId="0" borderId="46" xfId="0" applyFont="1" applyBorder="1" applyAlignment="1">
      <alignment vertical="center" wrapText="1"/>
    </xf>
    <xf numFmtId="0" fontId="9" fillId="0" borderId="22" xfId="0" applyFont="1" applyBorder="1" applyAlignment="1">
      <alignment vertical="center" wrapText="1"/>
    </xf>
    <xf numFmtId="0" fontId="9" fillId="0" borderId="2" xfId="0" applyFont="1" applyFill="1" applyBorder="1" applyAlignment="1">
      <alignment horizontal="left" vertical="center" wrapText="1"/>
    </xf>
    <xf numFmtId="0" fontId="9" fillId="0" borderId="57" xfId="0" applyFont="1" applyBorder="1" applyAlignment="1">
      <alignment vertical="center" wrapText="1"/>
    </xf>
    <xf numFmtId="0" fontId="8" fillId="0" borderId="22" xfId="0" applyFont="1" applyFill="1" applyBorder="1" applyAlignment="1">
      <alignment vertical="center" wrapText="1"/>
    </xf>
    <xf numFmtId="0" fontId="6" fillId="0" borderId="22" xfId="0" applyFont="1" applyFill="1" applyBorder="1" applyAlignment="1">
      <alignment vertical="center" wrapText="1"/>
    </xf>
    <xf numFmtId="10" fontId="40" fillId="0" borderId="24" xfId="0" applyNumberFormat="1" applyFont="1" applyFill="1" applyBorder="1" applyAlignment="1">
      <alignment horizontal="center" vertical="center"/>
    </xf>
    <xf numFmtId="0" fontId="40" fillId="0" borderId="1" xfId="0" applyFont="1" applyFill="1" applyBorder="1" applyAlignment="1">
      <alignment horizontal="left" vertical="center" wrapText="1"/>
    </xf>
    <xf numFmtId="4" fontId="121" fillId="0" borderId="34" xfId="0" applyNumberFormat="1" applyFont="1" applyFill="1" applyBorder="1" applyAlignment="1">
      <alignment vertical="center"/>
    </xf>
    <xf numFmtId="4" fontId="135" fillId="0" borderId="15"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2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2" xfId="0" applyFont="1" applyFill="1" applyBorder="1" applyAlignment="1">
      <alignment vertical="center" wrapText="1"/>
    </xf>
    <xf numFmtId="4" fontId="130" fillId="0" borderId="2" xfId="0" applyNumberFormat="1" applyFont="1" applyFill="1" applyBorder="1" applyAlignment="1">
      <alignment horizontal="left" vertical="center"/>
    </xf>
    <xf numFmtId="4" fontId="130" fillId="0" borderId="30" xfId="0" applyNumberFormat="1" applyFont="1" applyFill="1" applyBorder="1" applyAlignment="1">
      <alignment horizontal="left" vertical="center"/>
    </xf>
    <xf numFmtId="4" fontId="130" fillId="0" borderId="5" xfId="0" applyNumberFormat="1" applyFont="1" applyFill="1" applyBorder="1" applyAlignment="1">
      <alignment horizontal="left" vertical="center"/>
    </xf>
    <xf numFmtId="4" fontId="172" fillId="0" borderId="30" xfId="0" applyNumberFormat="1" applyFont="1" applyFill="1" applyBorder="1" applyAlignment="1">
      <alignment horizontal="left" vertical="center"/>
    </xf>
    <xf numFmtId="4" fontId="172" fillId="0" borderId="5" xfId="0" applyNumberFormat="1" applyFont="1" applyFill="1" applyBorder="1" applyAlignment="1">
      <alignment horizontal="left" vertical="center"/>
    </xf>
    <xf numFmtId="4" fontId="147" fillId="0" borderId="30" xfId="0" applyNumberFormat="1" applyFont="1" applyFill="1" applyBorder="1" applyAlignment="1">
      <alignment horizontal="left" vertical="center"/>
    </xf>
    <xf numFmtId="4" fontId="147" fillId="0" borderId="5" xfId="0" applyNumberFormat="1" applyFont="1" applyFill="1" applyBorder="1" applyAlignment="1">
      <alignment horizontal="left" vertical="center"/>
    </xf>
    <xf numFmtId="0" fontId="149" fillId="0" borderId="0" xfId="0" applyFont="1" applyAlignment="1">
      <alignment horizontal="center" wrapText="1"/>
    </xf>
    <xf numFmtId="0" fontId="143" fillId="18" borderId="1" xfId="0" applyFont="1" applyFill="1" applyBorder="1" applyAlignment="1">
      <alignment horizontal="left" vertical="center" wrapText="1"/>
    </xf>
    <xf numFmtId="0" fontId="143" fillId="18" borderId="2" xfId="0" applyFont="1" applyFill="1" applyBorder="1" applyAlignment="1">
      <alignment horizontal="left" vertical="center" wrapText="1"/>
    </xf>
    <xf numFmtId="0" fontId="143" fillId="18" borderId="22" xfId="0" applyFont="1" applyFill="1" applyBorder="1" applyAlignment="1">
      <alignment horizontal="left" vertical="center" wrapText="1"/>
    </xf>
    <xf numFmtId="0" fontId="143" fillId="18" borderId="38" xfId="0" applyFont="1" applyFill="1" applyBorder="1" applyAlignment="1">
      <alignment horizontal="center" vertical="center" wrapText="1"/>
    </xf>
    <xf numFmtId="0" fontId="143" fillId="18" borderId="30" xfId="0" applyFont="1" applyFill="1" applyBorder="1" applyAlignment="1">
      <alignment horizontal="center" vertical="center" wrapText="1"/>
    </xf>
    <xf numFmtId="0" fontId="143" fillId="18" borderId="39" xfId="0" applyFont="1" applyFill="1" applyBorder="1" applyAlignment="1">
      <alignment horizontal="center" vertical="center" wrapText="1"/>
    </xf>
    <xf numFmtId="0" fontId="143" fillId="18" borderId="17" xfId="0" applyFont="1" applyFill="1" applyBorder="1" applyAlignment="1">
      <alignment horizontal="left" vertical="center" wrapText="1"/>
    </xf>
    <xf numFmtId="0" fontId="111" fillId="19" borderId="0" xfId="0" applyFont="1" applyFill="1" applyBorder="1" applyAlignment="1">
      <alignment horizontal="left" wrapText="1"/>
    </xf>
    <xf numFmtId="4" fontId="145" fillId="0" borderId="2" xfId="0" applyNumberFormat="1" applyFont="1" applyFill="1" applyBorder="1" applyAlignment="1">
      <alignment horizontal="left" vertical="center"/>
    </xf>
    <xf numFmtId="4" fontId="145" fillId="0" borderId="30" xfId="0" applyNumberFormat="1" applyFont="1" applyFill="1" applyBorder="1" applyAlignment="1">
      <alignment horizontal="left" vertical="center"/>
    </xf>
    <xf numFmtId="4" fontId="145" fillId="0" borderId="5" xfId="0" applyNumberFormat="1" applyFont="1" applyFill="1" applyBorder="1" applyAlignment="1">
      <alignment horizontal="left" vertical="center"/>
    </xf>
    <xf numFmtId="4" fontId="130" fillId="0" borderId="2" xfId="0" applyNumberFormat="1" applyFont="1" applyFill="1" applyBorder="1" applyAlignment="1">
      <alignment horizontal="center" vertical="center" wrapText="1"/>
    </xf>
    <xf numFmtId="4" fontId="130" fillId="0" borderId="30" xfId="0" applyNumberFormat="1" applyFont="1" applyFill="1" applyBorder="1" applyAlignment="1">
      <alignment horizontal="center" vertical="center" wrapText="1"/>
    </xf>
    <xf numFmtId="4" fontId="130" fillId="0" borderId="5" xfId="0" applyNumberFormat="1" applyFont="1" applyFill="1" applyBorder="1" applyAlignment="1">
      <alignment horizontal="center" vertical="center" wrapText="1"/>
    </xf>
    <xf numFmtId="4" fontId="146" fillId="0" borderId="30" xfId="0" applyNumberFormat="1" applyFont="1" applyFill="1" applyBorder="1" applyAlignment="1">
      <alignment horizontal="left" vertical="center" wrapText="1"/>
    </xf>
    <xf numFmtId="4" fontId="146" fillId="0" borderId="5" xfId="0" applyNumberFormat="1" applyFont="1" applyFill="1" applyBorder="1" applyAlignment="1">
      <alignment horizontal="left" vertical="center" wrapText="1"/>
    </xf>
    <xf numFmtId="0" fontId="144" fillId="18" borderId="2" xfId="0" applyFont="1" applyFill="1" applyBorder="1" applyAlignment="1">
      <alignment horizontal="center" vertical="center" wrapText="1"/>
    </xf>
    <xf numFmtId="0" fontId="144" fillId="18" borderId="30" xfId="0" applyFont="1" applyFill="1" applyBorder="1" applyAlignment="1">
      <alignment horizontal="center" vertical="center" wrapText="1"/>
    </xf>
    <xf numFmtId="0" fontId="139" fillId="17" borderId="1" xfId="0" applyFont="1" applyFill="1" applyBorder="1" applyAlignment="1">
      <alignment horizontal="left" vertical="center" wrapText="1"/>
    </xf>
    <xf numFmtId="0" fontId="139" fillId="17" borderId="2" xfId="0" applyFont="1" applyFill="1" applyBorder="1" applyAlignment="1">
      <alignment horizontal="left" vertical="center" wrapText="1"/>
    </xf>
    <xf numFmtId="0" fontId="139" fillId="5" borderId="7" xfId="0" applyFont="1" applyFill="1" applyBorder="1" applyAlignment="1">
      <alignment horizontal="left" vertical="center" wrapText="1"/>
    </xf>
    <xf numFmtId="0" fontId="139" fillId="5" borderId="54" xfId="0" applyFont="1" applyFill="1" applyBorder="1" applyAlignment="1">
      <alignment horizontal="left" vertical="center" wrapText="1"/>
    </xf>
    <xf numFmtId="0" fontId="139" fillId="0" borderId="9" xfId="0" applyFont="1" applyBorder="1" applyAlignment="1">
      <alignment horizontal="left" vertical="center" wrapText="1"/>
    </xf>
    <xf numFmtId="0" fontId="139" fillId="0" borderId="35" xfId="0" applyFont="1" applyBorder="1" applyAlignment="1">
      <alignment horizontal="left" vertical="center" wrapText="1"/>
    </xf>
    <xf numFmtId="0" fontId="139" fillId="18" borderId="36" xfId="0" applyFont="1" applyFill="1" applyBorder="1" applyAlignment="1">
      <alignment horizontal="left" vertical="center" wrapText="1"/>
    </xf>
    <xf numFmtId="0" fontId="139" fillId="18" borderId="25" xfId="0" applyFont="1" applyFill="1" applyBorder="1" applyAlignment="1">
      <alignment horizontal="left" vertical="center" wrapText="1"/>
    </xf>
    <xf numFmtId="0" fontId="139" fillId="0" borderId="1" xfId="0" applyFont="1" applyBorder="1" applyAlignment="1">
      <alignment horizontal="left" vertical="top" wrapText="1"/>
    </xf>
    <xf numFmtId="0" fontId="130" fillId="0" borderId="1" xfId="0" applyFont="1" applyBorder="1" applyAlignment="1">
      <alignment horizontal="left" vertical="top" wrapText="1"/>
    </xf>
    <xf numFmtId="0" fontId="130" fillId="0" borderId="2" xfId="0" applyFont="1" applyBorder="1" applyAlignment="1">
      <alignment horizontal="left" vertical="top" wrapText="1"/>
    </xf>
    <xf numFmtId="0" fontId="130" fillId="0" borderId="30" xfId="0" applyFont="1" applyBorder="1" applyAlignment="1">
      <alignment horizontal="left" vertical="top" wrapText="1"/>
    </xf>
    <xf numFmtId="0" fontId="130" fillId="0" borderId="5" xfId="0" applyFont="1" applyBorder="1" applyAlignment="1">
      <alignment horizontal="left" vertical="top" wrapText="1"/>
    </xf>
    <xf numFmtId="4" fontId="130" fillId="0" borderId="1" xfId="0" applyNumberFormat="1" applyFont="1" applyFill="1" applyBorder="1" applyAlignment="1">
      <alignment horizontal="left" vertical="center" wrapText="1"/>
    </xf>
    <xf numFmtId="0" fontId="139" fillId="18" borderId="2" xfId="0" applyFont="1" applyFill="1" applyBorder="1" applyAlignment="1">
      <alignment horizontal="left" vertical="center" wrapText="1"/>
    </xf>
    <xf numFmtId="0" fontId="139" fillId="18" borderId="30" xfId="0" applyFont="1" applyFill="1" applyBorder="1" applyAlignment="1">
      <alignment horizontal="left" vertical="center" wrapText="1"/>
    </xf>
    <xf numFmtId="0" fontId="139" fillId="18" borderId="5" xfId="0" applyFont="1" applyFill="1" applyBorder="1" applyAlignment="1">
      <alignment horizontal="left" vertical="center" wrapText="1"/>
    </xf>
    <xf numFmtId="4" fontId="139" fillId="0" borderId="30" xfId="0" applyNumberFormat="1" applyFont="1" applyFill="1" applyBorder="1" applyAlignment="1">
      <alignment horizontal="left" vertical="center"/>
    </xf>
    <xf numFmtId="4" fontId="139" fillId="0" borderId="5" xfId="0" applyNumberFormat="1" applyFont="1" applyFill="1" applyBorder="1" applyAlignment="1">
      <alignment horizontal="left" vertical="center"/>
    </xf>
    <xf numFmtId="4" fontId="130" fillId="0" borderId="1" xfId="0" applyNumberFormat="1" applyFont="1" applyFill="1" applyBorder="1" applyAlignment="1">
      <alignment horizontal="left" vertical="center"/>
    </xf>
    <xf numFmtId="4" fontId="122" fillId="2" borderId="50" xfId="0" applyNumberFormat="1" applyFont="1" applyFill="1" applyBorder="1" applyAlignment="1">
      <alignment horizontal="right" vertical="center"/>
    </xf>
    <xf numFmtId="4" fontId="122" fillId="2" borderId="15" xfId="0" applyNumberFormat="1" applyFont="1" applyFill="1" applyBorder="1" applyAlignment="1">
      <alignment horizontal="right" vertical="center"/>
    </xf>
    <xf numFmtId="4" fontId="48" fillId="0" borderId="37" xfId="0" applyNumberFormat="1" applyFont="1" applyBorder="1" applyAlignment="1">
      <alignment horizontal="right" vertical="center"/>
    </xf>
    <xf numFmtId="4" fontId="48" fillId="0" borderId="16" xfId="0" applyNumberFormat="1" applyFont="1" applyBorder="1" applyAlignment="1">
      <alignment horizontal="right" vertical="center"/>
    </xf>
    <xf numFmtId="10" fontId="104" fillId="0" borderId="33" xfId="0" applyNumberFormat="1" applyFont="1" applyBorder="1" applyAlignment="1">
      <alignment horizontal="center" vertical="center"/>
    </xf>
    <xf numFmtId="10" fontId="104" fillId="0" borderId="24" xfId="0" applyNumberFormat="1" applyFont="1" applyBorder="1" applyAlignment="1">
      <alignment horizontal="center" vertical="center"/>
    </xf>
    <xf numFmtId="0" fontId="121" fillId="0" borderId="50" xfId="9" applyFont="1" applyBorder="1" applyAlignment="1">
      <alignment horizontal="left" vertical="center" wrapText="1"/>
    </xf>
    <xf numFmtId="0" fontId="121" fillId="0" borderId="15" xfId="9" applyFont="1" applyBorder="1" applyAlignment="1">
      <alignment horizontal="left" vertical="center" wrapText="1"/>
    </xf>
    <xf numFmtId="4" fontId="121" fillId="0" borderId="37" xfId="0" applyNumberFormat="1" applyFont="1" applyBorder="1" applyAlignment="1">
      <alignment horizontal="right" vertical="center"/>
    </xf>
    <xf numFmtId="4" fontId="121" fillId="0" borderId="16" xfId="0" applyNumberFormat="1" applyFont="1" applyBorder="1" applyAlignment="1">
      <alignment horizontal="right" vertical="center"/>
    </xf>
    <xf numFmtId="4" fontId="48" fillId="2" borderId="33" xfId="0" applyNumberFormat="1" applyFont="1" applyFill="1" applyBorder="1" applyAlignment="1">
      <alignment horizontal="right" vertical="center"/>
    </xf>
    <xf numFmtId="4" fontId="48" fillId="2" borderId="24" xfId="0" applyNumberFormat="1" applyFont="1" applyFill="1" applyBorder="1" applyAlignment="1">
      <alignment horizontal="right" vertical="center"/>
    </xf>
    <xf numFmtId="0" fontId="104" fillId="0" borderId="20" xfId="0" applyFont="1" applyFill="1" applyBorder="1" applyAlignment="1">
      <alignment vertical="center" wrapText="1"/>
    </xf>
    <xf numFmtId="0" fontId="104" fillId="0" borderId="3" xfId="0" applyFont="1" applyFill="1" applyBorder="1" applyAlignment="1">
      <alignment vertical="center" wrapText="1"/>
    </xf>
    <xf numFmtId="0" fontId="0" fillId="0" borderId="4" xfId="0" applyBorder="1" applyAlignment="1">
      <alignment vertical="center" wrapText="1"/>
    </xf>
    <xf numFmtId="0" fontId="104" fillId="0" borderId="20"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4" fillId="0" borderId="20"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04"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104" fillId="0" borderId="20" xfId="0" applyFont="1" applyFill="1" applyBorder="1" applyAlignment="1">
      <alignment horizontal="left" vertical="center" wrapText="1"/>
    </xf>
    <xf numFmtId="0" fontId="104" fillId="0" borderId="4" xfId="0" applyFont="1" applyFill="1" applyBorder="1" applyAlignment="1">
      <alignment horizontal="left" vertical="center" wrapText="1"/>
    </xf>
    <xf numFmtId="0" fontId="115" fillId="0" borderId="20" xfId="8" applyFont="1" applyBorder="1" applyAlignment="1">
      <alignment horizontal="left" vertical="center" wrapText="1"/>
    </xf>
    <xf numFmtId="0" fontId="115" fillId="0" borderId="3" xfId="8" applyFont="1" applyBorder="1" applyAlignment="1">
      <alignment horizontal="left" vertical="center" wrapText="1"/>
    </xf>
    <xf numFmtId="0" fontId="115" fillId="0" borderId="4" xfId="8" applyFont="1" applyBorder="1" applyAlignment="1">
      <alignment horizontal="left" vertical="center" wrapText="1"/>
    </xf>
    <xf numFmtId="0" fontId="63" fillId="0" borderId="20" xfId="0" applyFont="1" applyFill="1" applyBorder="1" applyAlignment="1">
      <alignment horizontal="left" vertical="center" wrapText="1"/>
    </xf>
    <xf numFmtId="0" fontId="121" fillId="0" borderId="50" xfId="0" applyFont="1" applyBorder="1" applyAlignment="1">
      <alignment horizontal="left" vertical="center" wrapText="1"/>
    </xf>
    <xf numFmtId="0" fontId="121" fillId="0" borderId="15" xfId="0" applyFont="1" applyBorder="1" applyAlignment="1">
      <alignment horizontal="left" vertical="center" wrapText="1"/>
    </xf>
    <xf numFmtId="0" fontId="104" fillId="2" borderId="20" xfId="0" applyFont="1" applyFill="1" applyBorder="1" applyAlignment="1">
      <alignment horizontal="left" vertical="center" wrapText="1"/>
    </xf>
    <xf numFmtId="0" fontId="104" fillId="2" borderId="4"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104" fillId="0" borderId="3" xfId="0" applyFont="1" applyFill="1" applyBorder="1" applyAlignment="1">
      <alignment horizontal="left" vertical="center" wrapText="1"/>
    </xf>
    <xf numFmtId="0" fontId="104" fillId="0" borderId="4" xfId="0" applyFont="1" applyFill="1" applyBorder="1" applyAlignment="1">
      <alignment horizontal="center" vertical="center" wrapText="1"/>
    </xf>
    <xf numFmtId="0" fontId="104" fillId="0" borderId="20" xfId="0" applyFont="1" applyBorder="1" applyAlignment="1">
      <alignment horizontal="left" vertical="center"/>
    </xf>
    <xf numFmtId="0" fontId="104" fillId="0" borderId="3" xfId="0" applyFont="1" applyBorder="1" applyAlignment="1">
      <alignment horizontal="left" vertical="center"/>
    </xf>
    <xf numFmtId="0" fontId="104" fillId="0" borderId="4" xfId="0" applyFont="1" applyBorder="1" applyAlignment="1">
      <alignment horizontal="left" vertical="center"/>
    </xf>
    <xf numFmtId="0" fontId="121" fillId="0" borderId="20" xfId="0" applyFont="1" applyBorder="1" applyAlignment="1">
      <alignment horizontal="left" vertical="center" wrapText="1"/>
    </xf>
    <xf numFmtId="0" fontId="0" fillId="0" borderId="3" xfId="0" applyBorder="1"/>
    <xf numFmtId="0" fontId="0" fillId="0" borderId="4" xfId="0" applyBorder="1"/>
    <xf numFmtId="4" fontId="115" fillId="0" borderId="20" xfId="0" applyNumberFormat="1" applyFont="1" applyBorder="1" applyAlignment="1">
      <alignment horizontal="right" vertical="center"/>
    </xf>
    <xf numFmtId="4" fontId="115" fillId="0" borderId="3" xfId="0" applyNumberFormat="1" applyFont="1" applyBorder="1" applyAlignment="1">
      <alignment horizontal="right" vertical="center"/>
    </xf>
    <xf numFmtId="4" fontId="115" fillId="0" borderId="4" xfId="0" applyNumberFormat="1" applyFont="1" applyBorder="1" applyAlignment="1">
      <alignment horizontal="right" vertical="center"/>
    </xf>
    <xf numFmtId="0" fontId="94" fillId="2" borderId="20" xfId="0" applyFont="1" applyFill="1" applyBorder="1" applyAlignment="1">
      <alignment horizontal="left" vertical="center" wrapText="1"/>
    </xf>
    <xf numFmtId="0" fontId="94" fillId="2" borderId="4" xfId="0" applyFont="1" applyFill="1" applyBorder="1" applyAlignment="1">
      <alignment horizontal="left" vertical="center" wrapText="1"/>
    </xf>
    <xf numFmtId="14" fontId="121" fillId="0" borderId="50" xfId="0" applyNumberFormat="1" applyFont="1" applyFill="1" applyBorder="1" applyAlignment="1">
      <alignment horizontal="left" vertical="center" wrapText="1"/>
    </xf>
    <xf numFmtId="14" fontId="121" fillId="0" borderId="15" xfId="0" applyNumberFormat="1" applyFont="1" applyFill="1" applyBorder="1" applyAlignment="1">
      <alignment horizontal="left" vertical="center" wrapText="1"/>
    </xf>
    <xf numFmtId="4" fontId="48" fillId="0" borderId="33" xfId="0" applyNumberFormat="1" applyFont="1" applyFill="1" applyBorder="1" applyAlignment="1">
      <alignment horizontal="right" vertical="center" wrapText="1"/>
    </xf>
    <xf numFmtId="4" fontId="48"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10" fontId="104" fillId="0" borderId="34" xfId="0" applyNumberFormat="1" applyFont="1" applyBorder="1" applyAlignment="1">
      <alignment horizontal="center" vertical="center"/>
    </xf>
    <xf numFmtId="0" fontId="121" fillId="0" borderId="50" xfId="0" applyFont="1" applyFill="1" applyBorder="1" applyAlignment="1">
      <alignment horizontal="left" vertical="center" wrapText="1" shrinkToFit="1"/>
    </xf>
    <xf numFmtId="0" fontId="121" fillId="0" borderId="15" xfId="0" applyFont="1" applyFill="1" applyBorder="1" applyAlignment="1">
      <alignment horizontal="left" vertical="center" wrapText="1" shrinkToFit="1"/>
    </xf>
    <xf numFmtId="4" fontId="48" fillId="0" borderId="34" xfId="0" applyNumberFormat="1" applyFont="1" applyBorder="1" applyAlignment="1">
      <alignment horizontal="right" vertical="center"/>
    </xf>
    <xf numFmtId="4" fontId="48" fillId="0" borderId="24" xfId="0" applyNumberFormat="1" applyFont="1"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121"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53" fillId="2" borderId="37" xfId="0" applyFont="1" applyFill="1" applyBorder="1" applyAlignment="1">
      <alignment horizontal="left" vertical="center" wrapText="1"/>
    </xf>
    <xf numFmtId="0" fontId="53" fillId="2" borderId="16"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63" fillId="0" borderId="21" xfId="0" applyFont="1" applyFill="1" applyBorder="1" applyAlignment="1">
      <alignment horizontal="left" vertical="center" wrapText="1"/>
    </xf>
    <xf numFmtId="0" fontId="63" fillId="0" borderId="3" xfId="0" applyFont="1" applyFill="1" applyBorder="1" applyAlignment="1">
      <alignment horizontal="left" vertical="center" wrapText="1"/>
    </xf>
    <xf numFmtId="4" fontId="67"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04" fillId="0" borderId="20" xfId="0" applyFont="1" applyBorder="1" applyAlignment="1">
      <alignment horizontal="left" vertical="center" wrapText="1"/>
    </xf>
    <xf numFmtId="0" fontId="104" fillId="0" borderId="3" xfId="0" applyFont="1" applyBorder="1" applyAlignment="1">
      <alignment horizontal="left" vertical="center" wrapText="1"/>
    </xf>
    <xf numFmtId="0" fontId="104" fillId="0" borderId="21" xfId="0" applyFont="1" applyFill="1" applyBorder="1" applyAlignment="1">
      <alignment horizontal="left" vertical="center" wrapText="1"/>
    </xf>
    <xf numFmtId="0" fontId="49" fillId="0" borderId="20" xfId="0" applyFont="1" applyBorder="1" applyAlignment="1">
      <alignment horizontal="left" vertical="center" wrapText="1"/>
    </xf>
    <xf numFmtId="10" fontId="104" fillId="0" borderId="42" xfId="0" applyNumberFormat="1" applyFont="1" applyBorder="1" applyAlignment="1">
      <alignment horizontal="center" vertical="center"/>
    </xf>
    <xf numFmtId="4" fontId="121" fillId="2" borderId="33" xfId="0" applyNumberFormat="1" applyFont="1" applyFill="1" applyBorder="1" applyAlignment="1">
      <alignment horizontal="right" vertical="center"/>
    </xf>
    <xf numFmtId="4" fontId="121" fillId="2" borderId="24" xfId="0" applyNumberFormat="1" applyFont="1" applyFill="1" applyBorder="1" applyAlignment="1">
      <alignment horizontal="right" vertical="center"/>
    </xf>
    <xf numFmtId="0" fontId="81" fillId="0" borderId="58" xfId="0" applyFont="1" applyFill="1" applyBorder="1" applyAlignment="1">
      <alignment horizontal="left" vertical="center" wrapText="1"/>
    </xf>
    <xf numFmtId="0" fontId="104" fillId="0" borderId="40" xfId="0" applyFont="1" applyFill="1" applyBorder="1" applyAlignment="1">
      <alignment horizontal="left" vertical="center" wrapText="1"/>
    </xf>
    <xf numFmtId="0" fontId="0" fillId="0" borderId="16" xfId="0" applyBorder="1" applyAlignment="1">
      <alignment horizontal="left" vertical="center" wrapText="1"/>
    </xf>
    <xf numFmtId="0" fontId="104" fillId="2" borderId="1" xfId="0" applyFont="1" applyFill="1" applyBorder="1" applyAlignment="1">
      <alignment horizontal="left" vertical="center" wrapText="1"/>
    </xf>
    <xf numFmtId="0" fontId="121" fillId="0" borderId="47" xfId="0" applyFont="1" applyBorder="1" applyAlignment="1">
      <alignment horizontal="left" vertical="center" wrapText="1"/>
    </xf>
    <xf numFmtId="0" fontId="121" fillId="0" borderId="49" xfId="0" applyFont="1" applyBorder="1" applyAlignment="1">
      <alignment horizontal="left" vertical="center" wrapText="1"/>
    </xf>
    <xf numFmtId="0" fontId="104" fillId="2" borderId="37" xfId="0" applyFont="1" applyFill="1" applyBorder="1" applyAlignment="1">
      <alignment horizontal="left" vertical="center" wrapText="1"/>
    </xf>
    <xf numFmtId="0" fontId="104" fillId="2" borderId="16" xfId="0" applyFont="1" applyFill="1" applyBorder="1" applyAlignment="1">
      <alignment horizontal="left" vertical="center" wrapText="1"/>
    </xf>
    <xf numFmtId="0" fontId="121" fillId="2" borderId="37" xfId="0" applyFont="1" applyFill="1" applyBorder="1" applyAlignment="1">
      <alignment horizontal="left" vertical="center" wrapText="1"/>
    </xf>
    <xf numFmtId="0" fontId="121" fillId="2" borderId="16" xfId="0" applyFont="1" applyFill="1" applyBorder="1" applyAlignment="1">
      <alignment horizontal="left" vertical="center" wrapText="1"/>
    </xf>
    <xf numFmtId="0" fontId="121" fillId="2" borderId="40" xfId="0" applyFont="1" applyFill="1" applyBorder="1" applyAlignment="1">
      <alignment horizontal="left" vertical="center" wrapText="1"/>
    </xf>
    <xf numFmtId="0" fontId="121" fillId="0" borderId="50" xfId="0" applyFont="1" applyFill="1" applyBorder="1" applyAlignment="1">
      <alignment vertical="center" wrapText="1"/>
    </xf>
    <xf numFmtId="0" fontId="121" fillId="0" borderId="15" xfId="0" applyFont="1" applyFill="1" applyBorder="1" applyAlignment="1">
      <alignment vertical="center" wrapText="1"/>
    </xf>
    <xf numFmtId="0" fontId="104" fillId="0" borderId="37"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0" fillId="2" borderId="37" xfId="0" applyFont="1" applyFill="1" applyBorder="1" applyAlignment="1">
      <alignment horizontal="left" vertical="center" wrapText="1"/>
    </xf>
    <xf numFmtId="0" fontId="111" fillId="17" borderId="30" xfId="0" applyFont="1" applyFill="1" applyBorder="1" applyAlignment="1">
      <alignment horizontal="center" vertical="center" wrapText="1"/>
    </xf>
    <xf numFmtId="0" fontId="111" fillId="17" borderId="39" xfId="0" applyFont="1" applyFill="1" applyBorder="1" applyAlignment="1">
      <alignment horizontal="center" vertical="center" wrapText="1"/>
    </xf>
    <xf numFmtId="0" fontId="113" fillId="17" borderId="50" xfId="0" applyFont="1" applyFill="1" applyBorder="1" applyAlignment="1">
      <alignment vertical="center" wrapText="1"/>
    </xf>
    <xf numFmtId="0" fontId="113" fillId="17" borderId="49" xfId="0" applyFont="1" applyFill="1" applyBorder="1" applyAlignment="1">
      <alignment vertical="center" wrapText="1"/>
    </xf>
    <xf numFmtId="0" fontId="113" fillId="17" borderId="1" xfId="0" applyFont="1" applyFill="1" applyBorder="1" applyAlignment="1">
      <alignment vertical="center" wrapText="1"/>
    </xf>
    <xf numFmtId="0" fontId="113" fillId="17" borderId="20" xfId="0" applyFont="1" applyFill="1" applyBorder="1" applyAlignment="1">
      <alignment vertical="center" wrapText="1"/>
    </xf>
    <xf numFmtId="0" fontId="104" fillId="0" borderId="3" xfId="8" applyFont="1" applyBorder="1" applyAlignment="1">
      <alignment horizontal="left" vertical="center" wrapText="1"/>
    </xf>
    <xf numFmtId="4" fontId="104" fillId="0" borderId="20" xfId="0" applyNumberFormat="1" applyFont="1" applyBorder="1" applyAlignment="1">
      <alignment horizontal="right" vertical="center"/>
    </xf>
    <xf numFmtId="4" fontId="104"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18" fillId="0" borderId="20" xfId="0" applyFont="1" applyFill="1" applyBorder="1" applyAlignment="1">
      <alignment horizontal="left" vertical="center" wrapText="1"/>
    </xf>
    <xf numFmtId="0" fontId="104" fillId="0" borderId="21" xfId="8" applyFont="1" applyBorder="1" applyAlignment="1">
      <alignment horizontal="left" vertical="center" wrapText="1"/>
    </xf>
    <xf numFmtId="0" fontId="104" fillId="0" borderId="21" xfId="0" applyFont="1" applyBorder="1" applyAlignment="1">
      <alignment horizontal="left" vertical="center"/>
    </xf>
    <xf numFmtId="4" fontId="104" fillId="0" borderId="21" xfId="0" applyNumberFormat="1" applyFont="1" applyFill="1" applyBorder="1" applyAlignment="1">
      <alignment horizontal="right" vertical="center"/>
    </xf>
    <xf numFmtId="4" fontId="104" fillId="0" borderId="3" xfId="0" applyNumberFormat="1" applyFont="1" applyFill="1" applyBorder="1" applyAlignment="1">
      <alignment horizontal="right" vertical="center"/>
    </xf>
    <xf numFmtId="0" fontId="90" fillId="0" borderId="37" xfId="0" applyFont="1" applyFill="1" applyBorder="1" applyAlignment="1">
      <alignment horizontal="left" vertical="center" wrapText="1"/>
    </xf>
    <xf numFmtId="0" fontId="82" fillId="2" borderId="20" xfId="0" applyFont="1" applyFill="1" applyBorder="1" applyAlignment="1">
      <alignment horizontal="left" vertical="center" wrapText="1"/>
    </xf>
    <xf numFmtId="0" fontId="82" fillId="2" borderId="4" xfId="0" applyFont="1" applyFill="1" applyBorder="1" applyAlignment="1">
      <alignment horizontal="left" vertical="center" wrapText="1"/>
    </xf>
    <xf numFmtId="0" fontId="46" fillId="2" borderId="21" xfId="0" applyFont="1" applyFill="1" applyBorder="1" applyAlignment="1">
      <alignment horizontal="left" vertical="center" wrapText="1"/>
    </xf>
    <xf numFmtId="0" fontId="104" fillId="2" borderId="3" xfId="0" applyFont="1" applyFill="1" applyBorder="1" applyAlignment="1">
      <alignment horizontal="left" vertical="center" wrapText="1"/>
    </xf>
    <xf numFmtId="0" fontId="85" fillId="2" borderId="37" xfId="0" applyFont="1" applyFill="1" applyBorder="1" applyAlignment="1">
      <alignment horizontal="left" vertical="center" wrapText="1"/>
    </xf>
    <xf numFmtId="0" fontId="113" fillId="17" borderId="20" xfId="0" applyFont="1" applyFill="1" applyBorder="1" applyAlignment="1">
      <alignment horizontal="center" vertical="center" textRotation="90" wrapText="1"/>
    </xf>
    <xf numFmtId="0" fontId="113" fillId="17" borderId="4" xfId="0" applyFont="1" applyFill="1" applyBorder="1" applyAlignment="1">
      <alignment horizontal="center" vertical="center" textRotation="90" wrapText="1"/>
    </xf>
    <xf numFmtId="0" fontId="138" fillId="17" borderId="1" xfId="0" applyFont="1" applyFill="1" applyBorder="1" applyAlignment="1">
      <alignment vertical="center" wrapText="1"/>
    </xf>
    <xf numFmtId="0" fontId="138" fillId="17" borderId="20" xfId="0" applyFont="1" applyFill="1" applyBorder="1" applyAlignment="1">
      <alignment vertical="center" wrapText="1"/>
    </xf>
    <xf numFmtId="0" fontId="113" fillId="17" borderId="33" xfId="0" applyFont="1" applyFill="1" applyBorder="1" applyAlignment="1">
      <alignment horizontal="left" vertical="center" wrapText="1"/>
    </xf>
    <xf numFmtId="0" fontId="113" fillId="17" borderId="24" xfId="0" applyFont="1" applyFill="1" applyBorder="1" applyAlignment="1">
      <alignment horizontal="left" vertical="center" wrapText="1"/>
    </xf>
    <xf numFmtId="0" fontId="113" fillId="17" borderId="33" xfId="0" applyFont="1" applyFill="1" applyBorder="1" applyAlignment="1">
      <alignment vertical="center" wrapText="1"/>
    </xf>
    <xf numFmtId="0" fontId="113" fillId="17" borderId="34" xfId="0" applyFont="1" applyFill="1" applyBorder="1" applyAlignment="1">
      <alignment vertical="center" wrapText="1"/>
    </xf>
    <xf numFmtId="0" fontId="111" fillId="17" borderId="38" xfId="0" applyFont="1" applyFill="1" applyBorder="1" applyAlignment="1">
      <alignment horizontal="center" vertical="center" wrapText="1"/>
    </xf>
    <xf numFmtId="0" fontId="113" fillId="17" borderId="22" xfId="0" applyFont="1" applyFill="1" applyBorder="1" applyAlignment="1">
      <alignment vertical="center" wrapText="1"/>
    </xf>
    <xf numFmtId="0" fontId="113" fillId="17" borderId="2" xfId="0" applyFont="1" applyFill="1" applyBorder="1" applyAlignment="1">
      <alignment vertical="center" wrapText="1"/>
    </xf>
    <xf numFmtId="0" fontId="113" fillId="17" borderId="7" xfId="0" applyFont="1" applyFill="1" applyBorder="1" applyAlignment="1">
      <alignment vertical="center" wrapText="1"/>
    </xf>
    <xf numFmtId="0" fontId="104" fillId="0" borderId="21" xfId="0" applyFont="1" applyFill="1" applyBorder="1" applyAlignment="1">
      <alignment horizontal="center" vertical="center" wrapText="1"/>
    </xf>
    <xf numFmtId="0" fontId="104" fillId="0" borderId="3" xfId="0" applyFont="1" applyFill="1" applyBorder="1" applyAlignment="1">
      <alignment horizontal="center" vertical="center" wrapText="1"/>
    </xf>
    <xf numFmtId="0" fontId="52" fillId="0" borderId="21" xfId="0" applyFont="1" applyFill="1" applyBorder="1" applyAlignment="1">
      <alignment horizontal="left" vertical="center" wrapText="1"/>
    </xf>
    <xf numFmtId="4" fontId="48" fillId="0" borderId="15" xfId="0" applyNumberFormat="1" applyFont="1" applyBorder="1" applyAlignment="1">
      <alignment horizontal="right" vertical="center"/>
    </xf>
    <xf numFmtId="0" fontId="121" fillId="0" borderId="31" xfId="0" applyFont="1" applyBorder="1" applyAlignment="1">
      <alignment horizontal="left" vertical="center" wrapText="1"/>
    </xf>
    <xf numFmtId="0" fontId="121" fillId="0" borderId="12" xfId="0" applyFont="1" applyBorder="1" applyAlignment="1">
      <alignment horizontal="left" vertical="center" wrapText="1"/>
    </xf>
    <xf numFmtId="0" fontId="111" fillId="2" borderId="27" xfId="0" applyFont="1" applyFill="1" applyBorder="1" applyAlignment="1">
      <alignment horizontal="left" vertical="center" wrapText="1"/>
    </xf>
    <xf numFmtId="0" fontId="111" fillId="2" borderId="46"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21" fillId="0" borderId="16" xfId="0" applyFont="1" applyBorder="1" applyAlignment="1">
      <alignment horizontal="left" vertical="center" wrapText="1"/>
    </xf>
    <xf numFmtId="0" fontId="65" fillId="0" borderId="20" xfId="0" applyFont="1" applyFill="1" applyBorder="1" applyAlignment="1">
      <alignment horizontal="left" vertical="center" wrapText="1"/>
    </xf>
    <xf numFmtId="0" fontId="96" fillId="0" borderId="20" xfId="8" applyFont="1" applyBorder="1" applyAlignment="1">
      <alignment horizontal="left" vertical="center" wrapText="1"/>
    </xf>
    <xf numFmtId="0" fontId="104" fillId="0" borderId="4" xfId="8" applyFont="1" applyBorder="1" applyAlignment="1">
      <alignment horizontal="left" vertical="center" wrapText="1"/>
    </xf>
    <xf numFmtId="0" fontId="104" fillId="0" borderId="4" xfId="0" applyFont="1" applyFill="1" applyBorder="1" applyAlignment="1">
      <alignment horizontal="left" vertical="center"/>
    </xf>
    <xf numFmtId="4" fontId="104" fillId="0" borderId="20" xfId="0" applyNumberFormat="1" applyFont="1" applyFill="1" applyBorder="1" applyAlignment="1">
      <alignment horizontal="right" vertical="center"/>
    </xf>
    <xf numFmtId="4" fontId="104" fillId="0" borderId="4" xfId="0" applyNumberFormat="1" applyFont="1" applyFill="1" applyBorder="1" applyAlignment="1">
      <alignment horizontal="right" vertical="center"/>
    </xf>
    <xf numFmtId="0" fontId="111" fillId="17" borderId="80" xfId="0" applyFont="1" applyFill="1" applyBorder="1" applyAlignment="1">
      <alignment horizontal="left" vertical="center" wrapText="1"/>
    </xf>
    <xf numFmtId="0" fontId="0" fillId="0" borderId="45" xfId="0" applyBorder="1" applyAlignment="1">
      <alignment horizontal="left" vertical="center"/>
    </xf>
    <xf numFmtId="0" fontId="0" fillId="0" borderId="81" xfId="0" applyBorder="1" applyAlignment="1">
      <alignment horizontal="left" vertical="center"/>
    </xf>
    <xf numFmtId="4" fontId="67"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97" fillId="0" borderId="20" xfId="0" applyFont="1" applyFill="1" applyBorder="1" applyAlignment="1">
      <alignment horizontal="center" vertical="center" wrapText="1"/>
    </xf>
    <xf numFmtId="4" fontId="121" fillId="0" borderId="20" xfId="0" applyNumberFormat="1" applyFont="1" applyFill="1" applyBorder="1" applyAlignment="1">
      <alignment horizontal="right" vertical="center"/>
    </xf>
    <xf numFmtId="0" fontId="121" fillId="0" borderId="3" xfId="0" applyFont="1" applyBorder="1" applyAlignment="1">
      <alignment horizontal="right" vertical="center"/>
    </xf>
    <xf numFmtId="0" fontId="121" fillId="0" borderId="4" xfId="0" applyFont="1" applyBorder="1" applyAlignment="1">
      <alignment horizontal="right" vertical="center"/>
    </xf>
    <xf numFmtId="0" fontId="125"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3"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18" fillId="0" borderId="1" xfId="0" applyFont="1" applyFill="1" applyBorder="1" applyAlignment="1">
      <alignment horizontal="left" vertical="center" wrapText="1"/>
    </xf>
    <xf numFmtId="0" fontId="104" fillId="0" borderId="1" xfId="0" applyFont="1" applyFill="1" applyBorder="1" applyAlignment="1">
      <alignment horizontal="left" vertical="center" wrapText="1"/>
    </xf>
    <xf numFmtId="4" fontId="121" fillId="0" borderId="3" xfId="0" applyNumberFormat="1" applyFont="1" applyFill="1" applyBorder="1" applyAlignment="1">
      <alignment horizontal="right" vertical="center"/>
    </xf>
    <xf numFmtId="0" fontId="98"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133" fillId="0" borderId="20" xfId="9" applyFont="1" applyBorder="1" applyAlignment="1">
      <alignment horizontal="left" vertical="center" wrapText="1"/>
    </xf>
    <xf numFmtId="0" fontId="133" fillId="0" borderId="3" xfId="9" applyFont="1" applyBorder="1" applyAlignment="1">
      <alignment horizontal="left" vertical="center" wrapText="1"/>
    </xf>
    <xf numFmtId="0" fontId="104" fillId="0" borderId="1" xfId="0" applyFont="1" applyBorder="1" applyAlignment="1">
      <alignment horizontal="left" vertical="center"/>
    </xf>
    <xf numFmtId="164" fontId="86" fillId="2" borderId="20" xfId="0" applyNumberFormat="1" applyFont="1" applyFill="1" applyBorder="1" applyAlignment="1">
      <alignment vertical="center" wrapText="1"/>
    </xf>
    <xf numFmtId="164" fontId="86" fillId="2" borderId="3" xfId="0" applyNumberFormat="1" applyFont="1" applyFill="1" applyBorder="1" applyAlignment="1">
      <alignment vertical="center" wrapText="1"/>
    </xf>
    <xf numFmtId="164" fontId="86" fillId="2" borderId="4" xfId="0" applyNumberFormat="1" applyFont="1" applyFill="1" applyBorder="1" applyAlignment="1">
      <alignment vertical="center" wrapText="1"/>
    </xf>
    <xf numFmtId="0" fontId="97" fillId="0" borderId="20" xfId="0" applyFont="1" applyFill="1" applyBorder="1" applyAlignment="1">
      <alignment horizontal="left" vertical="center" wrapText="1"/>
    </xf>
    <xf numFmtId="0" fontId="97" fillId="0" borderId="3" xfId="0" applyFont="1" applyFill="1" applyBorder="1" applyAlignment="1">
      <alignment horizontal="left" vertical="center" wrapText="1"/>
    </xf>
    <xf numFmtId="0" fontId="97" fillId="0" borderId="4"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63" fillId="0" borderId="20" xfId="0" applyFont="1" applyFill="1" applyBorder="1" applyAlignment="1">
      <alignment horizontal="center" vertical="center" wrapText="1"/>
    </xf>
    <xf numFmtId="0" fontId="63" fillId="0" borderId="3" xfId="0" applyFont="1" applyFill="1" applyBorder="1" applyAlignment="1">
      <alignment horizontal="center" vertical="center" wrapText="1"/>
    </xf>
    <xf numFmtId="0" fontId="63" fillId="0" borderId="4" xfId="0" applyFont="1" applyFill="1" applyBorder="1" applyAlignment="1">
      <alignment horizontal="center" vertical="center" wrapText="1"/>
    </xf>
    <xf numFmtId="0" fontId="97" fillId="0" borderId="20" xfId="0" applyFont="1" applyFill="1" applyBorder="1" applyAlignment="1">
      <alignment vertical="center" wrapText="1"/>
    </xf>
    <xf numFmtId="0" fontId="121" fillId="0" borderId="20" xfId="8" applyFont="1" applyFill="1" applyBorder="1" applyAlignment="1">
      <alignment horizontal="left" vertical="center" wrapText="1"/>
    </xf>
    <xf numFmtId="0" fontId="121" fillId="0" borderId="3" xfId="0" applyFont="1" applyBorder="1" applyAlignment="1">
      <alignment horizontal="left" vertical="center" wrapText="1"/>
    </xf>
    <xf numFmtId="0" fontId="121" fillId="0" borderId="4" xfId="0" applyFont="1" applyBorder="1" applyAlignment="1">
      <alignment horizontal="left" vertical="center" wrapText="1"/>
    </xf>
    <xf numFmtId="0" fontId="98" fillId="0" borderId="20" xfId="0" applyFont="1" applyFill="1" applyBorder="1" applyAlignment="1">
      <alignment horizontal="center" vertical="center" wrapText="1"/>
    </xf>
    <xf numFmtId="0" fontId="104" fillId="0" borderId="1" xfId="0" applyFont="1" applyBorder="1" applyAlignment="1">
      <alignment horizontal="left" vertical="center" wrapText="1"/>
    </xf>
    <xf numFmtId="0" fontId="121" fillId="0" borderId="20" xfId="9" applyFont="1" applyBorder="1" applyAlignment="1">
      <alignment horizontal="left" vertical="center" wrapText="1"/>
    </xf>
    <xf numFmtId="0" fontId="121" fillId="0" borderId="3" xfId="9" applyFont="1" applyBorder="1" applyAlignment="1">
      <alignment horizontal="left" vertical="center" wrapText="1"/>
    </xf>
    <xf numFmtId="0" fontId="63" fillId="0" borderId="20" xfId="0" applyFont="1" applyFill="1" applyBorder="1" applyAlignment="1">
      <alignment vertical="center" wrapText="1"/>
    </xf>
    <xf numFmtId="0" fontId="45" fillId="0" borderId="20" xfId="8" applyFont="1" applyBorder="1" applyAlignment="1">
      <alignment horizontal="left" vertical="center" wrapText="1"/>
    </xf>
    <xf numFmtId="0" fontId="45" fillId="0" borderId="20" xfId="0" applyFont="1" applyBorder="1" applyAlignment="1">
      <alignment horizontal="left" vertical="center"/>
    </xf>
    <xf numFmtId="0" fontId="104" fillId="0" borderId="20" xfId="8" applyFont="1" applyBorder="1" applyAlignment="1">
      <alignment vertical="center" wrapText="1"/>
    </xf>
    <xf numFmtId="0" fontId="30" fillId="0" borderId="20" xfId="0" applyFont="1" applyFill="1" applyBorder="1" applyAlignment="1">
      <alignment vertical="center" wrapText="1"/>
    </xf>
    <xf numFmtId="0" fontId="87" fillId="0" borderId="3" xfId="0" applyFont="1" applyFill="1" applyBorder="1" applyAlignment="1">
      <alignment horizontal="left" vertical="center" wrapText="1"/>
    </xf>
    <xf numFmtId="0" fontId="63" fillId="0" borderId="4" xfId="0" applyFont="1" applyFill="1" applyBorder="1" applyAlignment="1">
      <alignment horizontal="left" vertical="center" wrapText="1"/>
    </xf>
    <xf numFmtId="0" fontId="70" fillId="0" borderId="20" xfId="8" applyFont="1" applyBorder="1" applyAlignment="1">
      <alignment horizontal="left" vertical="center" wrapText="1"/>
    </xf>
    <xf numFmtId="4" fontId="66" fillId="0" borderId="20" xfId="0" applyNumberFormat="1" applyFont="1" applyBorder="1" applyAlignment="1">
      <alignment horizontal="center" vertical="center"/>
    </xf>
    <xf numFmtId="0" fontId="104" fillId="0" borderId="3" xfId="0" applyFont="1" applyFill="1" applyBorder="1" applyAlignment="1">
      <alignment horizontal="left" vertical="center"/>
    </xf>
    <xf numFmtId="4" fontId="66" fillId="0" borderId="20" xfId="0" applyNumberFormat="1" applyFont="1" applyFill="1" applyBorder="1" applyAlignment="1">
      <alignment horizontal="center" vertical="center" wrapText="1"/>
    </xf>
    <xf numFmtId="4" fontId="66" fillId="0" borderId="3" xfId="0" applyNumberFormat="1" applyFont="1" applyFill="1" applyBorder="1" applyAlignment="1">
      <alignment horizontal="center" vertical="center" wrapText="1"/>
    </xf>
    <xf numFmtId="4" fontId="66" fillId="0" borderId="4" xfId="0" applyNumberFormat="1" applyFont="1" applyFill="1" applyBorder="1" applyAlignment="1">
      <alignment horizontal="center" vertical="center" wrapText="1"/>
    </xf>
    <xf numFmtId="4" fontId="104" fillId="0" borderId="20" xfId="0" applyNumberFormat="1" applyFont="1" applyFill="1" applyBorder="1" applyAlignment="1">
      <alignment horizontal="right" vertical="center" wrapText="1"/>
    </xf>
    <xf numFmtId="4" fontId="104" fillId="0" borderId="3" xfId="0" applyNumberFormat="1" applyFont="1" applyFill="1" applyBorder="1" applyAlignment="1">
      <alignment horizontal="right" vertical="center" wrapText="1"/>
    </xf>
    <xf numFmtId="4" fontId="104" fillId="0" borderId="4" xfId="0" applyNumberFormat="1" applyFont="1" applyFill="1" applyBorder="1" applyAlignment="1">
      <alignment horizontal="right" vertical="center" wrapText="1"/>
    </xf>
    <xf numFmtId="4" fontId="66" fillId="0" borderId="20" xfId="0" applyNumberFormat="1" applyFont="1" applyFill="1" applyBorder="1" applyAlignment="1">
      <alignment horizontal="center" vertical="center"/>
    </xf>
    <xf numFmtId="0" fontId="70" fillId="0" borderId="20" xfId="0" applyFont="1" applyFill="1" applyBorder="1" applyAlignment="1">
      <alignment horizontal="left" vertical="center" wrapText="1"/>
    </xf>
    <xf numFmtId="0" fontId="104" fillId="2" borderId="40" xfId="0" applyFont="1" applyFill="1" applyBorder="1" applyAlignment="1">
      <alignment horizontal="left" vertical="center" wrapText="1"/>
    </xf>
    <xf numFmtId="0" fontId="101" fillId="2" borderId="37" xfId="0" applyFont="1" applyFill="1" applyBorder="1" applyAlignment="1">
      <alignment horizontal="left" vertical="center" wrapText="1"/>
    </xf>
    <xf numFmtId="0" fontId="101" fillId="2" borderId="16" xfId="0" applyFont="1" applyFill="1" applyBorder="1" applyAlignment="1">
      <alignment horizontal="left" vertical="center" wrapText="1"/>
    </xf>
    <xf numFmtId="4" fontId="66" fillId="0" borderId="3" xfId="0" applyNumberFormat="1" applyFont="1" applyFill="1" applyBorder="1" applyAlignment="1">
      <alignment horizontal="center" vertical="center"/>
    </xf>
    <xf numFmtId="4" fontId="121" fillId="0" borderId="20" xfId="0" applyNumberFormat="1" applyFont="1" applyBorder="1" applyAlignment="1">
      <alignment horizontal="center" vertical="center" wrapText="1"/>
    </xf>
    <xf numFmtId="0" fontId="121" fillId="0" borderId="3" xfId="0" applyFont="1" applyBorder="1" applyAlignment="1">
      <alignment horizontal="center" vertical="center"/>
    </xf>
    <xf numFmtId="0" fontId="121" fillId="0" borderId="4" xfId="0" applyFont="1" applyBorder="1" applyAlignment="1">
      <alignment horizontal="center" vertical="center"/>
    </xf>
    <xf numFmtId="164" fontId="64" fillId="2" borderId="20" xfId="0" applyNumberFormat="1" applyFont="1" applyFill="1" applyBorder="1" applyAlignment="1">
      <alignment horizontal="center" vertical="center" wrapText="1"/>
    </xf>
    <xf numFmtId="0" fontId="121" fillId="0" borderId="1" xfId="0" applyFont="1" applyFill="1" applyBorder="1" applyAlignment="1">
      <alignment horizontal="left" vertical="center" wrapText="1"/>
    </xf>
    <xf numFmtId="0" fontId="121" fillId="0" borderId="20" xfId="0" applyFont="1" applyFill="1" applyBorder="1" applyAlignment="1">
      <alignment horizontal="left" vertical="center" wrapText="1"/>
    </xf>
    <xf numFmtId="0" fontId="121" fillId="0" borderId="4" xfId="0" applyFont="1" applyFill="1" applyBorder="1" applyAlignment="1">
      <alignment horizontal="left" vertical="center" wrapText="1"/>
    </xf>
    <xf numFmtId="4" fontId="121" fillId="0" borderId="20" xfId="0" applyNumberFormat="1" applyFont="1" applyFill="1" applyBorder="1" applyAlignment="1">
      <alignment horizontal="center" vertical="center"/>
    </xf>
    <xf numFmtId="4" fontId="64" fillId="0" borderId="20" xfId="0" applyNumberFormat="1" applyFont="1" applyFill="1" applyBorder="1" applyAlignment="1">
      <alignment horizontal="center" vertical="center"/>
    </xf>
    <xf numFmtId="0" fontId="44" fillId="2" borderId="20" xfId="0" applyFont="1" applyFill="1" applyBorder="1" applyAlignment="1">
      <alignment horizontal="left" vertical="center" wrapText="1"/>
    </xf>
    <xf numFmtId="0" fontId="99" fillId="2" borderId="3" xfId="0" applyFont="1" applyFill="1" applyBorder="1" applyAlignment="1">
      <alignment horizontal="left" vertical="center" wrapText="1"/>
    </xf>
    <xf numFmtId="0" fontId="58" fillId="2" borderId="37" xfId="0" applyFont="1" applyFill="1" applyBorder="1" applyAlignment="1">
      <alignment horizontal="left" vertical="center" wrapText="1"/>
    </xf>
    <xf numFmtId="0" fontId="58" fillId="2" borderId="40" xfId="0" applyFont="1" applyFill="1" applyBorder="1" applyAlignment="1">
      <alignment horizontal="left"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30" fillId="2" borderId="20" xfId="0" applyFont="1" applyFill="1" applyBorder="1" applyAlignment="1">
      <alignment horizontal="left" vertical="center" wrapText="1"/>
    </xf>
    <xf numFmtId="0" fontId="89" fillId="2" borderId="37" xfId="0" applyFont="1" applyFill="1" applyBorder="1" applyAlignment="1">
      <alignment horizontal="left" vertical="center" wrapText="1"/>
    </xf>
    <xf numFmtId="0" fontId="89" fillId="2" borderId="40" xfId="0" applyFont="1" applyFill="1" applyBorder="1" applyAlignment="1">
      <alignment horizontal="left" vertical="center" wrapText="1"/>
    </xf>
    <xf numFmtId="4" fontId="65" fillId="0" borderId="20" xfId="0" applyNumberFormat="1" applyFont="1" applyFill="1" applyBorder="1" applyAlignment="1">
      <alignment horizontal="center" vertical="center"/>
    </xf>
    <xf numFmtId="4" fontId="121" fillId="0" borderId="3" xfId="0" applyNumberFormat="1" applyFont="1" applyFill="1" applyBorder="1" applyAlignment="1">
      <alignment horizontal="center" vertical="center"/>
    </xf>
    <xf numFmtId="0" fontId="121" fillId="0" borderId="3" xfId="0" applyFont="1" applyFill="1" applyBorder="1" applyAlignment="1">
      <alignment horizontal="left" vertical="center" wrapText="1"/>
    </xf>
    <xf numFmtId="0" fontId="21" fillId="2" borderId="37"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4" xfId="0" applyFill="1" applyBorder="1" applyAlignment="1">
      <alignment horizontal="left" vertical="center" wrapText="1"/>
    </xf>
    <xf numFmtId="4" fontId="121" fillId="0" borderId="4" xfId="0" applyNumberFormat="1" applyFont="1" applyFill="1" applyBorder="1" applyAlignment="1">
      <alignment horizontal="center" vertical="center"/>
    </xf>
    <xf numFmtId="0" fontId="121" fillId="0" borderId="20" xfId="0" applyFont="1" applyFill="1" applyBorder="1" applyAlignment="1">
      <alignment horizontal="center" vertical="center" wrapText="1"/>
    </xf>
    <xf numFmtId="0" fontId="121" fillId="0" borderId="3" xfId="0" applyFont="1" applyFill="1" applyBorder="1" applyAlignment="1">
      <alignment horizontal="center" vertical="center" wrapText="1"/>
    </xf>
    <xf numFmtId="0" fontId="121" fillId="0" borderId="4" xfId="0" applyFont="1" applyFill="1" applyBorder="1" applyAlignment="1">
      <alignment horizontal="center" vertical="center" wrapText="1"/>
    </xf>
    <xf numFmtId="0" fontId="121"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15" fillId="0" borderId="4" xfId="0" applyFont="1" applyBorder="1" applyAlignment="1">
      <alignment horizontal="left" vertical="center" wrapText="1"/>
    </xf>
    <xf numFmtId="0" fontId="121" fillId="2" borderId="20" xfId="0" applyFont="1" applyFill="1" applyBorder="1" applyAlignment="1">
      <alignment horizontal="center" vertical="center" wrapText="1"/>
    </xf>
    <xf numFmtId="0" fontId="121" fillId="2" borderId="3" xfId="0" applyFont="1" applyFill="1" applyBorder="1" applyAlignment="1">
      <alignment horizontal="center" vertical="center" wrapText="1"/>
    </xf>
    <xf numFmtId="0" fontId="121" fillId="2" borderId="4" xfId="0" applyFont="1" applyFill="1" applyBorder="1" applyAlignment="1">
      <alignment horizontal="center" vertical="center" wrapText="1"/>
    </xf>
    <xf numFmtId="0" fontId="58" fillId="2" borderId="20"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2" borderId="4" xfId="0" applyFont="1" applyFill="1" applyBorder="1" applyAlignment="1">
      <alignment horizontal="center" vertical="center" wrapText="1"/>
    </xf>
    <xf numFmtId="0" fontId="63" fillId="0" borderId="3" xfId="0" applyFont="1" applyFill="1" applyBorder="1" applyAlignment="1">
      <alignment vertical="center" wrapText="1"/>
    </xf>
    <xf numFmtId="0" fontId="121" fillId="0" borderId="20" xfId="8" applyFont="1" applyBorder="1" applyAlignment="1">
      <alignment horizontal="left" vertical="center" wrapText="1"/>
    </xf>
    <xf numFmtId="0" fontId="121" fillId="0" borderId="3" xfId="8" applyFont="1" applyBorder="1" applyAlignment="1">
      <alignment horizontal="left" vertical="center" wrapText="1"/>
    </xf>
    <xf numFmtId="0" fontId="15" fillId="0" borderId="20" xfId="0" applyFont="1" applyFill="1" applyBorder="1" applyAlignment="1">
      <alignment vertical="center" wrapText="1"/>
    </xf>
    <xf numFmtId="0" fontId="42" fillId="0" borderId="20" xfId="0" applyFont="1" applyFill="1" applyBorder="1" applyAlignment="1">
      <alignment vertical="center" wrapText="1"/>
    </xf>
    <xf numFmtId="0" fontId="42" fillId="0" borderId="3" xfId="0" applyFont="1" applyFill="1" applyBorder="1" applyAlignment="1">
      <alignment vertical="center" wrapText="1"/>
    </xf>
    <xf numFmtId="0" fontId="104" fillId="0" borderId="1" xfId="0" applyFont="1" applyFill="1" applyBorder="1" applyAlignment="1">
      <alignment horizontal="center" vertical="center" wrapText="1"/>
    </xf>
    <xf numFmtId="0" fontId="99" fillId="0" borderId="20" xfId="0" applyFont="1" applyBorder="1" applyAlignment="1">
      <alignment horizontal="left" vertical="center"/>
    </xf>
    <xf numFmtId="0" fontId="99" fillId="0" borderId="4" xfId="0" applyFont="1" applyBorder="1" applyAlignment="1">
      <alignment horizontal="left" vertical="center"/>
    </xf>
    <xf numFmtId="0" fontId="99" fillId="0" borderId="20"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115" fillId="0" borderId="3" xfId="9" applyFont="1" applyBorder="1" applyAlignment="1">
      <alignment horizontal="left" vertical="center" wrapText="1"/>
    </xf>
    <xf numFmtId="0" fontId="115" fillId="0" borderId="4" xfId="9" applyFont="1" applyBorder="1" applyAlignment="1">
      <alignment horizontal="left" vertical="center" wrapText="1"/>
    </xf>
    <xf numFmtId="0" fontId="133" fillId="0" borderId="20" xfId="9" applyFont="1" applyBorder="1" applyAlignment="1">
      <alignment horizontal="center" vertical="center" wrapText="1"/>
    </xf>
    <xf numFmtId="0" fontId="133" fillId="0" borderId="3" xfId="9" applyFont="1" applyBorder="1" applyAlignment="1">
      <alignment horizontal="center" vertical="center" wrapText="1"/>
    </xf>
    <xf numFmtId="0" fontId="133" fillId="0" borderId="4" xfId="9" applyFont="1" applyBorder="1" applyAlignment="1">
      <alignment horizontal="center" vertical="center" wrapText="1"/>
    </xf>
    <xf numFmtId="0" fontId="111" fillId="5" borderId="75" xfId="0" applyFont="1" applyFill="1" applyBorder="1" applyAlignment="1">
      <alignment horizontal="center" vertical="center" wrapText="1"/>
    </xf>
    <xf numFmtId="0" fontId="111" fillId="5" borderId="44" xfId="0" applyFont="1" applyFill="1" applyBorder="1" applyAlignment="1">
      <alignment horizontal="center" vertical="center" wrapText="1"/>
    </xf>
    <xf numFmtId="0" fontId="111" fillId="5" borderId="61" xfId="0" applyFont="1" applyFill="1" applyBorder="1" applyAlignment="1">
      <alignment horizontal="center" vertical="center" wrapText="1"/>
    </xf>
    <xf numFmtId="0" fontId="113" fillId="5" borderId="77" xfId="0" applyFont="1" applyFill="1" applyBorder="1" applyAlignment="1">
      <alignment horizontal="left" vertical="center" wrapText="1"/>
    </xf>
    <xf numFmtId="0" fontId="113" fillId="5" borderId="27" xfId="0" applyFont="1" applyFill="1" applyBorder="1" applyAlignment="1">
      <alignment horizontal="left" vertical="center" wrapText="1"/>
    </xf>
    <xf numFmtId="0" fontId="113" fillId="5" borderId="47" xfId="0" applyFont="1" applyFill="1" applyBorder="1" applyAlignment="1">
      <alignment horizontal="left" vertical="center" wrapText="1"/>
    </xf>
    <xf numFmtId="0" fontId="113" fillId="5" borderId="15" xfId="0" applyFont="1" applyFill="1" applyBorder="1" applyAlignment="1">
      <alignment horizontal="left" vertical="center" wrapText="1"/>
    </xf>
    <xf numFmtId="0" fontId="113" fillId="5" borderId="58" xfId="0" applyFont="1" applyFill="1" applyBorder="1" applyAlignment="1">
      <alignment horizontal="left" vertical="center" wrapText="1"/>
    </xf>
    <xf numFmtId="0" fontId="113" fillId="5" borderId="16" xfId="0" applyFont="1" applyFill="1" applyBorder="1" applyAlignment="1">
      <alignment horizontal="left" vertical="center" wrapText="1"/>
    </xf>
    <xf numFmtId="0" fontId="111" fillId="5" borderId="30" xfId="0" applyFont="1" applyFill="1" applyBorder="1" applyAlignment="1">
      <alignment horizontal="center" vertical="center" wrapText="1"/>
    </xf>
    <xf numFmtId="0" fontId="111" fillId="5" borderId="5" xfId="0" applyFont="1" applyFill="1" applyBorder="1" applyAlignment="1">
      <alignment horizontal="center" vertical="center" wrapText="1"/>
    </xf>
    <xf numFmtId="0" fontId="40" fillId="0" borderId="47" xfId="0" applyFont="1" applyFill="1" applyBorder="1" applyAlignment="1">
      <alignment horizontal="center" vertical="center"/>
    </xf>
    <xf numFmtId="0" fontId="40" fillId="0" borderId="49"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21" xfId="0" applyFont="1" applyFill="1" applyBorder="1" applyAlignment="1">
      <alignment horizontal="left" vertical="center"/>
    </xf>
    <xf numFmtId="0" fontId="40" fillId="0" borderId="3" xfId="0" applyFont="1" applyFill="1" applyBorder="1" applyAlignment="1">
      <alignment horizontal="left" vertical="center"/>
    </xf>
    <xf numFmtId="0" fontId="40" fillId="0" borderId="4" xfId="0" applyFont="1" applyFill="1" applyBorder="1" applyAlignment="1">
      <alignment horizontal="left" vertical="center"/>
    </xf>
    <xf numFmtId="0" fontId="5" fillId="0" borderId="21"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5" fillId="0" borderId="21" xfId="10" applyFont="1" applyBorder="1" applyAlignment="1">
      <alignment horizontal="left" vertical="center" wrapText="1"/>
    </xf>
    <xf numFmtId="0" fontId="40" fillId="0" borderId="3" xfId="10" applyFont="1" applyBorder="1" applyAlignment="1">
      <alignment horizontal="left" vertical="center" wrapText="1"/>
    </xf>
    <xf numFmtId="0" fontId="40" fillId="0" borderId="4" xfId="10" applyFont="1" applyBorder="1" applyAlignment="1">
      <alignment horizontal="left" vertical="center" wrapText="1"/>
    </xf>
    <xf numFmtId="4" fontId="113" fillId="5" borderId="21" xfId="0" applyNumberFormat="1" applyFont="1" applyFill="1" applyBorder="1" applyAlignment="1">
      <alignment horizontal="left" vertical="center" wrapText="1"/>
    </xf>
    <xf numFmtId="4" fontId="113" fillId="5" borderId="4" xfId="0" applyNumberFormat="1" applyFont="1" applyFill="1" applyBorder="1" applyAlignment="1">
      <alignment horizontal="left" vertical="center" wrapText="1"/>
    </xf>
    <xf numFmtId="4" fontId="154" fillId="5" borderId="21" xfId="0" applyNumberFormat="1" applyFont="1" applyFill="1" applyBorder="1" applyAlignment="1">
      <alignment horizontal="center" vertical="center" wrapText="1"/>
    </xf>
    <xf numFmtId="4" fontId="154" fillId="5" borderId="4" xfId="0" applyNumberFormat="1" applyFont="1" applyFill="1" applyBorder="1" applyAlignment="1">
      <alignment horizontal="center" vertical="center" wrapText="1"/>
    </xf>
    <xf numFmtId="0" fontId="113" fillId="5" borderId="21" xfId="0" applyFont="1" applyFill="1" applyBorder="1" applyAlignment="1">
      <alignment horizontal="left" vertical="center" wrapText="1"/>
    </xf>
    <xf numFmtId="0" fontId="113" fillId="5" borderId="4" xfId="0" applyFont="1" applyFill="1" applyBorder="1" applyAlignment="1">
      <alignment horizontal="left" vertical="center" wrapText="1"/>
    </xf>
    <xf numFmtId="0" fontId="113" fillId="5" borderId="64" xfId="0" applyFont="1" applyFill="1" applyBorder="1" applyAlignment="1">
      <alignment horizontal="left" vertical="center" wrapText="1"/>
    </xf>
    <xf numFmtId="0" fontId="113" fillId="5" borderId="6" xfId="0" applyFont="1" applyFill="1" applyBorder="1" applyAlignment="1">
      <alignment horizontal="left" vertical="center" wrapText="1"/>
    </xf>
    <xf numFmtId="0" fontId="113" fillId="5" borderId="42" xfId="0" applyFont="1" applyFill="1" applyBorder="1" applyAlignment="1">
      <alignment horizontal="left" vertical="center" wrapText="1"/>
    </xf>
    <xf numFmtId="0" fontId="113" fillId="5" borderId="24" xfId="0" applyFont="1" applyFill="1" applyBorder="1" applyAlignment="1">
      <alignment horizontal="left" vertical="center" wrapText="1"/>
    </xf>
    <xf numFmtId="0" fontId="113" fillId="5" borderId="47" xfId="0" applyFont="1" applyFill="1" applyBorder="1" applyAlignment="1">
      <alignment horizontal="center" vertical="center" textRotation="90" wrapText="1"/>
    </xf>
    <xf numFmtId="0" fontId="113" fillId="5" borderId="15" xfId="0" applyFont="1" applyFill="1" applyBorder="1" applyAlignment="1">
      <alignment horizontal="center" vertical="center" textRotation="90" wrapText="1"/>
    </xf>
    <xf numFmtId="0" fontId="138" fillId="5" borderId="21" xfId="0" applyFont="1" applyFill="1" applyBorder="1" applyAlignment="1">
      <alignment horizontal="left" vertical="center" wrapText="1"/>
    </xf>
    <xf numFmtId="0" fontId="138" fillId="5" borderId="4" xfId="0" applyFont="1" applyFill="1" applyBorder="1" applyAlignment="1">
      <alignment horizontal="left" vertical="center" wrapText="1"/>
    </xf>
    <xf numFmtId="4" fontId="40" fillId="0" borderId="42" xfId="0" applyNumberFormat="1" applyFont="1" applyFill="1" applyBorder="1" applyAlignment="1">
      <alignment horizontal="right" vertical="center"/>
    </xf>
    <xf numFmtId="4" fontId="40" fillId="0" borderId="34" xfId="0" applyNumberFormat="1" applyFont="1" applyFill="1" applyBorder="1" applyAlignment="1">
      <alignment horizontal="right" vertical="center"/>
    </xf>
    <xf numFmtId="4" fontId="40" fillId="0" borderId="24" xfId="0" applyNumberFormat="1" applyFont="1" applyFill="1" applyBorder="1" applyAlignment="1">
      <alignment horizontal="right" vertical="center"/>
    </xf>
    <xf numFmtId="4" fontId="40" fillId="0" borderId="58"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40" fillId="0" borderId="42" xfId="0" applyNumberFormat="1" applyFont="1" applyFill="1" applyBorder="1" applyAlignment="1">
      <alignment horizontal="center" vertical="center"/>
    </xf>
    <xf numFmtId="10" fontId="40" fillId="0" borderId="34" xfId="0" applyNumberFormat="1" applyFont="1" applyFill="1" applyBorder="1" applyAlignment="1">
      <alignment horizontal="center" vertical="center"/>
    </xf>
    <xf numFmtId="10" fontId="40" fillId="0" borderId="24" xfId="0" applyNumberFormat="1" applyFont="1" applyFill="1" applyBorder="1" applyAlignment="1">
      <alignment horizontal="center" vertical="center"/>
    </xf>
    <xf numFmtId="0" fontId="25" fillId="0" borderId="42" xfId="0" applyFont="1" applyFill="1" applyBorder="1" applyAlignment="1">
      <alignment horizontal="left" vertical="center" wrapText="1"/>
    </xf>
    <xf numFmtId="0" fontId="40" fillId="0" borderId="34"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5" fillId="0" borderId="21" xfId="0" applyFont="1" applyBorder="1" applyAlignment="1">
      <alignment horizontal="left" vertical="center" wrapText="1"/>
    </xf>
    <xf numFmtId="0" fontId="40" fillId="0" borderId="3" xfId="0" applyFont="1" applyBorder="1" applyAlignment="1">
      <alignment horizontal="left" vertical="center"/>
    </xf>
    <xf numFmtId="0" fontId="40" fillId="0" borderId="4" xfId="0" applyFont="1" applyBorder="1" applyAlignment="1">
      <alignment horizontal="left" vertical="center"/>
    </xf>
    <xf numFmtId="4" fontId="40" fillId="0" borderId="21" xfId="0" applyNumberFormat="1" applyFont="1" applyBorder="1" applyAlignment="1">
      <alignment horizontal="right" vertical="center"/>
    </xf>
    <xf numFmtId="4" fontId="40" fillId="0" borderId="3" xfId="0" applyNumberFormat="1" applyFont="1" applyBorder="1" applyAlignment="1">
      <alignment horizontal="right" vertical="center"/>
    </xf>
    <xf numFmtId="4" fontId="40" fillId="0" borderId="4" xfId="0" applyNumberFormat="1" applyFont="1" applyBorder="1" applyAlignment="1">
      <alignment horizontal="right" vertical="center"/>
    </xf>
    <xf numFmtId="4" fontId="121" fillId="0" borderId="21" xfId="0" applyNumberFormat="1" applyFont="1" applyBorder="1" applyAlignment="1">
      <alignment horizontal="left" vertical="center"/>
    </xf>
    <xf numFmtId="4" fontId="121" fillId="0" borderId="3" xfId="0" applyNumberFormat="1" applyFont="1" applyBorder="1" applyAlignment="1">
      <alignment horizontal="left" vertical="center"/>
    </xf>
    <xf numFmtId="4" fontId="121" fillId="0" borderId="4" xfId="0" applyNumberFormat="1" applyFont="1" applyBorder="1" applyAlignment="1">
      <alignment horizontal="left" vertical="center"/>
    </xf>
    <xf numFmtId="0" fontId="121" fillId="0" borderId="21" xfId="0" applyFont="1" applyBorder="1" applyAlignment="1">
      <alignment horizontal="left" vertical="center" wrapText="1"/>
    </xf>
    <xf numFmtId="0" fontId="40" fillId="0" borderId="58" xfId="0" applyFont="1" applyFill="1" applyBorder="1" applyAlignment="1">
      <alignment horizontal="left" vertical="center" wrapText="1"/>
    </xf>
    <xf numFmtId="0" fontId="40" fillId="0" borderId="40" xfId="0" applyFont="1" applyFill="1" applyBorder="1" applyAlignment="1">
      <alignment horizontal="left" vertical="center" wrapText="1"/>
    </xf>
    <xf numFmtId="0" fontId="40" fillId="0" borderId="16" xfId="0" applyFont="1" applyFill="1" applyBorder="1" applyAlignment="1">
      <alignment horizontal="left" vertical="center" wrapText="1"/>
    </xf>
    <xf numFmtId="4" fontId="40" fillId="0" borderId="33" xfId="0" applyNumberFormat="1" applyFont="1" applyFill="1" applyBorder="1" applyAlignment="1">
      <alignment horizontal="right" vertical="center"/>
    </xf>
    <xf numFmtId="10" fontId="40" fillId="0" borderId="33" xfId="0" applyNumberFormat="1" applyFont="1" applyFill="1" applyBorder="1" applyAlignment="1">
      <alignment horizontal="center" vertical="center"/>
    </xf>
    <xf numFmtId="0" fontId="7" fillId="0" borderId="33" xfId="0" applyFont="1" applyFill="1" applyBorder="1" applyAlignment="1">
      <alignment horizontal="left" vertical="center" wrapText="1"/>
    </xf>
    <xf numFmtId="0" fontId="40" fillId="0" borderId="50" xfId="0" applyFont="1" applyFill="1" applyBorder="1" applyAlignment="1">
      <alignment horizontal="center" vertical="center" wrapText="1"/>
    </xf>
    <xf numFmtId="0" fontId="40" fillId="0" borderId="49"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0" borderId="20" xfId="10" applyFont="1" applyBorder="1" applyAlignment="1">
      <alignment horizontal="left" vertical="center" wrapText="1"/>
    </xf>
    <xf numFmtId="0" fontId="19" fillId="0" borderId="20" xfId="0" applyFont="1" applyBorder="1" applyAlignment="1">
      <alignment horizontal="left" vertical="center" wrapText="1"/>
    </xf>
    <xf numFmtId="0" fontId="40" fillId="0" borderId="1" xfId="0" applyFont="1" applyFill="1" applyBorder="1" applyAlignment="1">
      <alignment horizontal="right" vertical="center" wrapText="1"/>
    </xf>
    <xf numFmtId="0" fontId="40" fillId="0" borderId="1" xfId="0" applyFont="1" applyFill="1" applyBorder="1" applyAlignment="1">
      <alignment horizontal="left" vertical="center" wrapText="1"/>
    </xf>
    <xf numFmtId="0" fontId="40" fillId="0" borderId="54" xfId="0" applyFont="1" applyFill="1" applyBorder="1" applyAlignment="1">
      <alignment horizontal="left" vertical="center" wrapText="1"/>
    </xf>
    <xf numFmtId="0" fontId="40" fillId="0" borderId="57" xfId="0" applyFont="1" applyFill="1" applyBorder="1" applyAlignment="1">
      <alignment horizontal="left" vertical="center" wrapText="1"/>
    </xf>
    <xf numFmtId="0" fontId="40" fillId="0" borderId="46" xfId="0" applyFont="1" applyFill="1" applyBorder="1" applyAlignment="1">
      <alignment horizontal="left" vertical="center" wrapText="1"/>
    </xf>
    <xf numFmtId="0" fontId="40" fillId="0" borderId="50" xfId="0" applyFont="1" applyFill="1" applyBorder="1" applyAlignment="1">
      <alignment horizontal="center" vertical="center"/>
    </xf>
    <xf numFmtId="0" fontId="16" fillId="0" borderId="1" xfId="0" applyFont="1" applyFill="1" applyBorder="1" applyAlignment="1">
      <alignment horizontal="left" vertical="center" wrapText="1"/>
    </xf>
    <xf numFmtId="4" fontId="40" fillId="0" borderId="37" xfId="0" applyNumberFormat="1" applyFont="1" applyFill="1" applyBorder="1" applyAlignment="1">
      <alignment horizontal="right" vertical="center"/>
    </xf>
    <xf numFmtId="4" fontId="40" fillId="0" borderId="40" xfId="0" applyNumberFormat="1" applyFont="1" applyFill="1" applyBorder="1" applyAlignment="1">
      <alignment horizontal="right" vertical="center"/>
    </xf>
    <xf numFmtId="4" fontId="40" fillId="0" borderId="16" xfId="0" applyNumberFormat="1" applyFont="1" applyFill="1" applyBorder="1" applyAlignment="1">
      <alignment horizontal="right" vertical="center"/>
    </xf>
    <xf numFmtId="0" fontId="121" fillId="0" borderId="33" xfId="0" applyFont="1" applyFill="1" applyBorder="1" applyAlignment="1">
      <alignment horizontal="left" vertical="center" wrapText="1"/>
    </xf>
    <xf numFmtId="0" fontId="121" fillId="0" borderId="34"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40" fillId="0" borderId="20" xfId="0" applyFont="1" applyFill="1" applyBorder="1" applyAlignment="1">
      <alignment horizontal="left" vertical="center" wrapText="1"/>
    </xf>
    <xf numFmtId="0" fontId="40" fillId="0" borderId="20" xfId="10" applyFont="1" applyBorder="1" applyAlignment="1">
      <alignment horizontal="left" vertical="center" wrapText="1"/>
    </xf>
    <xf numFmtId="4" fontId="40" fillId="0" borderId="20" xfId="0" applyNumberFormat="1" applyFont="1" applyBorder="1" applyAlignment="1">
      <alignment horizontal="right" vertical="center"/>
    </xf>
    <xf numFmtId="4" fontId="121" fillId="0" borderId="20" xfId="0" applyNumberFormat="1" applyFont="1" applyBorder="1" applyAlignment="1">
      <alignment horizontal="center" vertical="center"/>
    </xf>
    <xf numFmtId="4" fontId="121" fillId="0" borderId="3" xfId="0" applyNumberFormat="1" applyFont="1" applyBorder="1" applyAlignment="1">
      <alignment horizontal="center" vertical="center"/>
    </xf>
    <xf numFmtId="4" fontId="121" fillId="0" borderId="4" xfId="0" applyNumberFormat="1" applyFont="1" applyBorder="1" applyAlignment="1">
      <alignment horizontal="center" vertical="center"/>
    </xf>
    <xf numFmtId="0" fontId="35" fillId="0" borderId="37" xfId="0" applyFont="1" applyFill="1" applyBorder="1" applyAlignment="1">
      <alignment horizontal="left" vertical="center" wrapText="1"/>
    </xf>
    <xf numFmtId="4" fontId="40" fillId="0" borderId="33" xfId="0" applyNumberFormat="1" applyFont="1" applyFill="1" applyBorder="1" applyAlignment="1">
      <alignment horizontal="center" vertical="center"/>
    </xf>
    <xf numFmtId="4" fontId="40" fillId="0" borderId="34" xfId="0" applyNumberFormat="1" applyFont="1" applyFill="1" applyBorder="1" applyAlignment="1">
      <alignment horizontal="center" vertical="center"/>
    </xf>
    <xf numFmtId="4" fontId="40" fillId="0" borderId="24" xfId="0" applyNumberFormat="1" applyFont="1" applyFill="1" applyBorder="1" applyAlignment="1">
      <alignment horizontal="center" vertical="center"/>
    </xf>
    <xf numFmtId="4" fontId="121" fillId="0" borderId="20" xfId="0" applyNumberFormat="1" applyFont="1" applyBorder="1" applyAlignment="1">
      <alignment horizontal="left" vertical="center"/>
    </xf>
    <xf numFmtId="4" fontId="121" fillId="0" borderId="33" xfId="0" applyNumberFormat="1" applyFont="1" applyFill="1" applyBorder="1" applyAlignment="1">
      <alignment horizontal="right" vertical="center" wrapText="1"/>
    </xf>
    <xf numFmtId="4" fontId="121" fillId="0" borderId="34" xfId="0" applyNumberFormat="1" applyFont="1" applyFill="1" applyBorder="1" applyAlignment="1">
      <alignment horizontal="right" vertical="center" wrapText="1"/>
    </xf>
    <xf numFmtId="4" fontId="121" fillId="0" borderId="24" xfId="0" applyNumberFormat="1" applyFont="1" applyFill="1" applyBorder="1" applyAlignment="1">
      <alignment horizontal="right" vertical="center" wrapText="1"/>
    </xf>
    <xf numFmtId="0" fontId="33" fillId="0" borderId="37" xfId="0" applyFont="1" applyFill="1" applyBorder="1" applyAlignment="1">
      <alignment horizontal="left" vertical="center" wrapText="1"/>
    </xf>
    <xf numFmtId="0" fontId="35" fillId="0" borderId="40" xfId="0" applyFont="1" applyFill="1" applyBorder="1" applyAlignment="1">
      <alignment horizontal="left" vertical="center" wrapText="1"/>
    </xf>
    <xf numFmtId="0" fontId="35" fillId="0" borderId="16" xfId="0" applyFont="1" applyFill="1" applyBorder="1" applyAlignment="1">
      <alignment horizontal="left" vertical="center" wrapText="1"/>
    </xf>
    <xf numFmtId="4" fontId="40" fillId="0" borderId="33" xfId="0" applyNumberFormat="1" applyFont="1" applyFill="1" applyBorder="1" applyAlignment="1">
      <alignment horizontal="right" vertical="center" wrapText="1"/>
    </xf>
    <xf numFmtId="4" fontId="40" fillId="0" borderId="34" xfId="0" applyNumberFormat="1" applyFont="1" applyFill="1" applyBorder="1" applyAlignment="1">
      <alignment horizontal="right" vertical="center" wrapText="1"/>
    </xf>
    <xf numFmtId="4" fontId="40" fillId="0" borderId="24" xfId="0" applyNumberFormat="1" applyFont="1" applyFill="1" applyBorder="1" applyAlignment="1">
      <alignment horizontal="right" vertical="center" wrapText="1"/>
    </xf>
    <xf numFmtId="0" fontId="121" fillId="0" borderId="24" xfId="0" applyFont="1" applyFill="1" applyBorder="1" applyAlignment="1">
      <alignment horizontal="left" vertical="center" wrapText="1"/>
    </xf>
    <xf numFmtId="0" fontId="40" fillId="0" borderId="20"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121" fillId="0" borderId="20" xfId="10" applyFont="1" applyBorder="1" applyAlignment="1">
      <alignment horizontal="left" vertical="center" wrapText="1"/>
    </xf>
    <xf numFmtId="0" fontId="121" fillId="0" borderId="3" xfId="10" applyFont="1" applyBorder="1" applyAlignment="1">
      <alignment horizontal="left" vertical="center" wrapText="1"/>
    </xf>
    <xf numFmtId="0" fontId="121" fillId="0" borderId="4" xfId="10" applyFont="1" applyBorder="1" applyAlignment="1">
      <alignment horizontal="left" vertical="center" wrapText="1"/>
    </xf>
    <xf numFmtId="0" fontId="12" fillId="0" borderId="33" xfId="0" applyFont="1" applyFill="1" applyBorder="1" applyAlignment="1">
      <alignment horizontal="left" vertical="center" wrapText="1"/>
    </xf>
    <xf numFmtId="0" fontId="12" fillId="0" borderId="24" xfId="0" applyFont="1" applyFill="1" applyBorder="1" applyAlignment="1">
      <alignment horizontal="left" vertical="center" wrapText="1"/>
    </xf>
    <xf numFmtId="4" fontId="121" fillId="0" borderId="20" xfId="0" applyNumberFormat="1" applyFont="1" applyFill="1" applyBorder="1" applyAlignment="1">
      <alignment vertical="center"/>
    </xf>
    <xf numFmtId="4" fontId="121" fillId="0" borderId="4" xfId="0" applyNumberFormat="1" applyFont="1" applyFill="1" applyBorder="1" applyAlignment="1">
      <alignment vertical="center"/>
    </xf>
    <xf numFmtId="4" fontId="121" fillId="0" borderId="20" xfId="0" applyNumberFormat="1" applyFont="1" applyFill="1" applyBorder="1" applyAlignment="1">
      <alignment horizontal="left" vertical="center"/>
    </xf>
    <xf numFmtId="4" fontId="121" fillId="0" borderId="4" xfId="0" applyNumberFormat="1" applyFont="1" applyFill="1" applyBorder="1" applyAlignment="1">
      <alignment horizontal="left" vertical="center"/>
    </xf>
    <xf numFmtId="4" fontId="121" fillId="0" borderId="4" xfId="0" applyNumberFormat="1" applyFont="1" applyFill="1" applyBorder="1" applyAlignment="1">
      <alignment horizontal="right" vertical="center"/>
    </xf>
    <xf numFmtId="4" fontId="121" fillId="0" borderId="3" xfId="0" applyNumberFormat="1" applyFont="1" applyFill="1" applyBorder="1" applyAlignment="1">
      <alignment horizontal="left" vertical="center"/>
    </xf>
    <xf numFmtId="4" fontId="135" fillId="0" borderId="50" xfId="0" applyNumberFormat="1" applyFont="1" applyFill="1" applyBorder="1" applyAlignment="1">
      <alignment horizontal="right" vertical="center"/>
    </xf>
    <xf numFmtId="4" fontId="135" fillId="0" borderId="15" xfId="0" applyNumberFormat="1" applyFont="1" applyFill="1" applyBorder="1" applyAlignment="1">
      <alignment horizontal="right" vertical="center"/>
    </xf>
    <xf numFmtId="0" fontId="40" fillId="0" borderId="20" xfId="0" applyFont="1" applyFill="1" applyBorder="1" applyAlignment="1">
      <alignment horizontal="left" vertical="center"/>
    </xf>
    <xf numFmtId="0" fontId="37" fillId="0" borderId="20" xfId="0" applyFont="1" applyFill="1" applyBorder="1" applyAlignment="1">
      <alignment horizontal="left" vertical="center" wrapText="1"/>
    </xf>
    <xf numFmtId="4" fontId="121" fillId="0" borderId="20" xfId="0" applyNumberFormat="1" applyFont="1" applyFill="1" applyBorder="1" applyAlignment="1">
      <alignment horizontal="left" vertical="center" wrapText="1"/>
    </xf>
    <xf numFmtId="4" fontId="121" fillId="0" borderId="4" xfId="0" applyNumberFormat="1" applyFont="1" applyFill="1" applyBorder="1" applyAlignment="1">
      <alignment horizontal="left" vertical="center" wrapText="1"/>
    </xf>
    <xf numFmtId="0" fontId="5" fillId="0" borderId="20" xfId="10" applyFont="1" applyFill="1" applyBorder="1" applyAlignment="1">
      <alignment horizontal="left" vertical="center" wrapText="1"/>
    </xf>
    <xf numFmtId="0" fontId="40" fillId="0" borderId="3" xfId="10" applyFont="1" applyFill="1" applyBorder="1" applyAlignment="1">
      <alignment horizontal="left" vertical="center" wrapText="1"/>
    </xf>
    <xf numFmtId="0" fontId="40" fillId="0" borderId="4" xfId="10" applyFont="1" applyFill="1" applyBorder="1" applyAlignment="1">
      <alignment horizontal="left" vertical="center" wrapText="1"/>
    </xf>
    <xf numFmtId="0" fontId="40" fillId="0" borderId="20" xfId="10" applyFont="1" applyFill="1" applyBorder="1" applyAlignment="1">
      <alignment horizontal="left" vertical="center" wrapText="1"/>
    </xf>
    <xf numFmtId="0" fontId="3" fillId="0" borderId="20" xfId="10" applyFont="1" applyBorder="1" applyAlignment="1">
      <alignment horizontal="left" vertical="center" wrapText="1"/>
    </xf>
    <xf numFmtId="0" fontId="121" fillId="0" borderId="20" xfId="10" applyFont="1" applyFill="1" applyBorder="1" applyAlignment="1">
      <alignment horizontal="left" vertical="center" wrapText="1"/>
    </xf>
    <xf numFmtId="0" fontId="121" fillId="0" borderId="4" xfId="10" applyFont="1" applyFill="1" applyBorder="1" applyAlignment="1">
      <alignment horizontal="left" vertical="center" wrapText="1"/>
    </xf>
    <xf numFmtId="0" fontId="121" fillId="0" borderId="4" xfId="0" applyFont="1" applyFill="1" applyBorder="1" applyAlignment="1">
      <alignment horizontal="left" vertical="center"/>
    </xf>
    <xf numFmtId="0" fontId="115" fillId="0" borderId="3" xfId="10" applyFont="1" applyBorder="1" applyAlignment="1">
      <alignment horizontal="left" vertical="center" wrapText="1"/>
    </xf>
    <xf numFmtId="0" fontId="115" fillId="0" borderId="4" xfId="10" applyFont="1" applyBorder="1" applyAlignment="1">
      <alignment horizontal="left" vertical="center" wrapText="1"/>
    </xf>
    <xf numFmtId="0" fontId="40" fillId="0" borderId="50" xfId="10" applyFont="1" applyFill="1" applyBorder="1" applyAlignment="1">
      <alignment horizontal="center" vertical="center" wrapText="1"/>
    </xf>
    <xf numFmtId="0" fontId="40" fillId="0" borderId="15" xfId="10" applyFont="1" applyFill="1" applyBorder="1" applyAlignment="1">
      <alignment horizontal="center" vertical="center" wrapText="1"/>
    </xf>
    <xf numFmtId="0" fontId="40" fillId="0" borderId="49" xfId="10" applyFont="1" applyFill="1" applyBorder="1" applyAlignment="1">
      <alignment horizontal="center" vertical="center" wrapText="1"/>
    </xf>
    <xf numFmtId="0" fontId="4" fillId="0" borderId="20" xfId="0" applyFont="1" applyFill="1" applyBorder="1" applyAlignment="1">
      <alignment horizontal="left" vertical="center" wrapText="1"/>
    </xf>
    <xf numFmtId="0" fontId="40" fillId="0" borderId="20" xfId="10" applyFont="1" applyFill="1" applyBorder="1" applyAlignment="1">
      <alignment horizontal="center" vertical="center" wrapText="1"/>
    </xf>
    <xf numFmtId="0" fontId="40" fillId="0" borderId="3" xfId="10" applyFont="1" applyFill="1" applyBorder="1" applyAlignment="1">
      <alignment horizontal="center" vertical="center" wrapText="1"/>
    </xf>
    <xf numFmtId="0" fontId="40" fillId="0" borderId="4" xfId="10" applyFont="1" applyFill="1" applyBorder="1" applyAlignment="1">
      <alignment horizontal="center" vertical="center" wrapText="1"/>
    </xf>
    <xf numFmtId="0" fontId="40" fillId="0" borderId="20" xfId="0" applyFont="1" applyBorder="1" applyAlignment="1">
      <alignment horizontal="left" vertical="center" wrapText="1"/>
    </xf>
    <xf numFmtId="0" fontId="40" fillId="0" borderId="3" xfId="0" applyFont="1" applyBorder="1" applyAlignment="1">
      <alignment horizontal="left" vertical="center" wrapText="1"/>
    </xf>
    <xf numFmtId="0" fontId="40" fillId="0" borderId="20" xfId="0" applyFont="1" applyBorder="1" applyAlignment="1">
      <alignment horizontal="left" vertical="center"/>
    </xf>
    <xf numFmtId="4" fontId="40" fillId="0" borderId="20" xfId="0" applyNumberFormat="1" applyFont="1" applyFill="1" applyBorder="1" applyAlignment="1">
      <alignment horizontal="right" vertical="center" wrapText="1"/>
    </xf>
    <xf numFmtId="4" fontId="40" fillId="0" borderId="3" xfId="0" applyNumberFormat="1" applyFont="1" applyFill="1" applyBorder="1" applyAlignment="1">
      <alignment horizontal="right" vertical="center" wrapText="1"/>
    </xf>
    <xf numFmtId="0" fontId="24" fillId="0" borderId="20" xfId="0" applyFont="1" applyFill="1" applyBorder="1" applyAlignment="1">
      <alignment horizontal="left" vertical="center" wrapText="1"/>
    </xf>
    <xf numFmtId="0" fontId="111" fillId="19" borderId="0" xfId="0" applyFont="1" applyFill="1" applyBorder="1" applyAlignment="1">
      <alignment horizontal="left"/>
    </xf>
    <xf numFmtId="0" fontId="125" fillId="0" borderId="44" xfId="0" applyFont="1" applyFill="1" applyBorder="1" applyAlignment="1">
      <alignment horizontal="left" vertical="center" wrapText="1"/>
    </xf>
    <xf numFmtId="0" fontId="125" fillId="0" borderId="61" xfId="0" applyFont="1" applyFill="1" applyBorder="1" applyAlignment="1">
      <alignment horizontal="left" vertical="center" wrapText="1"/>
    </xf>
    <xf numFmtId="0" fontId="125" fillId="0" borderId="30" xfId="0" applyFont="1" applyFill="1" applyBorder="1" applyAlignment="1">
      <alignment horizontal="left" vertical="center" wrapText="1"/>
    </xf>
    <xf numFmtId="0" fontId="125" fillId="0" borderId="39" xfId="0" applyFont="1" applyFill="1" applyBorder="1" applyAlignment="1">
      <alignment horizontal="left" vertical="center" wrapText="1"/>
    </xf>
    <xf numFmtId="0" fontId="111" fillId="2" borderId="55" xfId="0" applyFont="1" applyFill="1" applyBorder="1" applyAlignment="1">
      <alignment horizontal="left" vertical="center" wrapText="1"/>
    </xf>
    <xf numFmtId="0" fontId="111" fillId="2" borderId="56"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21" fillId="0" borderId="4" xfId="0" applyFont="1" applyBorder="1" applyAlignment="1">
      <alignment horizontal="left" vertical="center"/>
    </xf>
    <xf numFmtId="10" fontId="40" fillId="0" borderId="33" xfId="0" applyNumberFormat="1" applyFont="1" applyBorder="1" applyAlignment="1">
      <alignment horizontal="center" vertical="center"/>
    </xf>
    <xf numFmtId="10" fontId="40" fillId="0" borderId="24" xfId="0" applyNumberFormat="1" applyFont="1" applyBorder="1" applyAlignment="1">
      <alignment horizontal="center" vertical="center"/>
    </xf>
    <xf numFmtId="4" fontId="40" fillId="0" borderId="33" xfId="0" applyNumberFormat="1" applyFont="1" applyBorder="1" applyAlignment="1">
      <alignment horizontal="right" vertical="center"/>
    </xf>
    <xf numFmtId="4" fontId="40" fillId="0" borderId="24" xfId="0" applyNumberFormat="1" applyFont="1" applyBorder="1" applyAlignment="1">
      <alignment horizontal="right" vertical="center"/>
    </xf>
    <xf numFmtId="0" fontId="8" fillId="0" borderId="33" xfId="0" applyFont="1" applyBorder="1" applyAlignment="1">
      <alignment horizontal="left" vertical="center" wrapText="1"/>
    </xf>
    <xf numFmtId="0" fontId="12" fillId="0" borderId="24" xfId="0" applyFont="1" applyBorder="1" applyAlignment="1">
      <alignment horizontal="left" vertical="center" wrapText="1"/>
    </xf>
    <xf numFmtId="0" fontId="9" fillId="0" borderId="33"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0" fillId="0" borderId="37" xfId="0" applyFont="1" applyFill="1" applyBorder="1" applyAlignment="1">
      <alignment horizontal="left" vertical="center" wrapText="1"/>
    </xf>
    <xf numFmtId="10" fontId="121" fillId="0" borderId="33" xfId="0" applyNumberFormat="1" applyFont="1" applyFill="1" applyBorder="1" applyAlignment="1">
      <alignment horizontal="center" vertical="center"/>
    </xf>
    <xf numFmtId="10" fontId="121" fillId="0" borderId="34" xfId="0" applyNumberFormat="1" applyFont="1" applyFill="1" applyBorder="1" applyAlignment="1">
      <alignment horizontal="center" vertical="center"/>
    </xf>
    <xf numFmtId="10" fontId="121" fillId="0" borderId="24" xfId="0" applyNumberFormat="1" applyFont="1" applyFill="1" applyBorder="1" applyAlignment="1">
      <alignment horizontal="center" vertical="center"/>
    </xf>
    <xf numFmtId="10" fontId="121" fillId="0" borderId="33" xfId="0" applyNumberFormat="1" applyFont="1" applyFill="1" applyBorder="1" applyAlignment="1">
      <alignment horizontal="right" vertical="center"/>
    </xf>
    <xf numFmtId="10" fontId="121" fillId="0" borderId="24" xfId="0" applyNumberFormat="1" applyFont="1" applyFill="1" applyBorder="1" applyAlignment="1">
      <alignment horizontal="right" vertical="center"/>
    </xf>
    <xf numFmtId="4" fontId="121" fillId="0" borderId="37" xfId="0" applyNumberFormat="1" applyFont="1" applyFill="1" applyBorder="1" applyAlignment="1">
      <alignment horizontal="right" vertical="center" wrapText="1"/>
    </xf>
    <xf numFmtId="4" fontId="121" fillId="0" borderId="16" xfId="0" applyNumberFormat="1" applyFont="1" applyFill="1" applyBorder="1" applyAlignment="1">
      <alignment horizontal="right" vertical="center" wrapText="1"/>
    </xf>
    <xf numFmtId="4" fontId="122" fillId="0" borderId="50" xfId="0" applyNumberFormat="1" applyFont="1" applyFill="1" applyBorder="1" applyAlignment="1">
      <alignment horizontal="right" vertical="center"/>
    </xf>
    <xf numFmtId="4" fontId="122" fillId="0" borderId="15" xfId="0" applyNumberFormat="1" applyFont="1" applyFill="1" applyBorder="1" applyAlignment="1">
      <alignment horizontal="right" vertical="center"/>
    </xf>
    <xf numFmtId="4" fontId="121" fillId="0" borderId="33" xfId="0" applyNumberFormat="1" applyFont="1" applyFill="1" applyBorder="1" applyAlignment="1">
      <alignment horizontal="right" vertical="center"/>
    </xf>
    <xf numFmtId="4" fontId="121" fillId="0" borderId="24" xfId="0" applyNumberFormat="1" applyFont="1" applyFill="1" applyBorder="1" applyAlignment="1">
      <alignment horizontal="right" vertical="center"/>
    </xf>
    <xf numFmtId="0" fontId="121" fillId="0" borderId="37" xfId="0" applyFont="1" applyFill="1" applyBorder="1" applyAlignment="1">
      <alignment horizontal="left" vertical="center" wrapText="1"/>
    </xf>
    <xf numFmtId="0" fontId="121" fillId="0" borderId="16" xfId="0" applyFont="1" applyFill="1" applyBorder="1" applyAlignment="1">
      <alignment horizontal="left" vertical="center" wrapText="1"/>
    </xf>
    <xf numFmtId="0" fontId="111" fillId="0" borderId="74" xfId="0" applyFont="1" applyFill="1" applyBorder="1" applyAlignment="1">
      <alignment horizontal="left" wrapText="1"/>
    </xf>
    <xf numFmtId="0" fontId="111" fillId="0" borderId="73"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113</v>
      </c>
      <c r="G2" s="34" t="s">
        <v>32</v>
      </c>
      <c r="H2" s="35" t="s">
        <v>30</v>
      </c>
      <c r="I2" s="35" t="s">
        <v>114</v>
      </c>
      <c r="J2" s="40" t="s">
        <v>86</v>
      </c>
      <c r="K2" s="41" t="s">
        <v>34</v>
      </c>
      <c r="L2" s="39" t="s">
        <v>60</v>
      </c>
      <c r="M2" s="34" t="s">
        <v>62</v>
      </c>
      <c r="N2" s="34" t="s">
        <v>102</v>
      </c>
      <c r="O2" s="35" t="s">
        <v>61</v>
      </c>
      <c r="P2" s="54" t="s">
        <v>69</v>
      </c>
    </row>
    <row r="3" spans="1:16" ht="75" x14ac:dyDescent="0.25">
      <c r="A3" s="137">
        <v>1</v>
      </c>
      <c r="B3" s="31" t="s">
        <v>4</v>
      </c>
      <c r="C3" s="31" t="s">
        <v>5</v>
      </c>
      <c r="D3" s="138" t="s">
        <v>42</v>
      </c>
      <c r="E3" s="32" t="s">
        <v>6</v>
      </c>
      <c r="F3" s="10">
        <v>5518441</v>
      </c>
      <c r="G3" s="10">
        <v>5518441</v>
      </c>
      <c r="H3" s="36"/>
      <c r="I3" s="36"/>
      <c r="J3" s="42" t="s">
        <v>88</v>
      </c>
      <c r="K3" s="43" t="s">
        <v>121</v>
      </c>
      <c r="L3" s="89"/>
      <c r="M3" s="89"/>
      <c r="N3" s="89"/>
      <c r="O3" s="89"/>
      <c r="P3" s="55"/>
    </row>
    <row r="4" spans="1:16" ht="46.5" customHeight="1" x14ac:dyDescent="0.25">
      <c r="A4" s="2">
        <v>2</v>
      </c>
      <c r="B4" s="3" t="s">
        <v>4</v>
      </c>
      <c r="C4" s="85" t="s">
        <v>7</v>
      </c>
      <c r="D4" s="26" t="s">
        <v>43</v>
      </c>
      <c r="E4" s="4" t="s">
        <v>8</v>
      </c>
      <c r="F4" s="6">
        <v>40674</v>
      </c>
      <c r="G4" s="25">
        <v>0</v>
      </c>
      <c r="H4" s="25"/>
      <c r="I4" s="147"/>
      <c r="J4" s="44" t="s">
        <v>87</v>
      </c>
      <c r="K4" s="45" t="s">
        <v>89</v>
      </c>
      <c r="L4" s="89"/>
      <c r="M4" s="89"/>
      <c r="N4" s="89"/>
      <c r="O4" s="89"/>
      <c r="P4" s="56"/>
    </row>
    <row r="5" spans="1:16" ht="135" x14ac:dyDescent="0.25">
      <c r="A5" s="2">
        <v>3</v>
      </c>
      <c r="B5" s="3" t="s">
        <v>4</v>
      </c>
      <c r="C5" s="3" t="s">
        <v>9</v>
      </c>
      <c r="D5" s="27" t="s">
        <v>44</v>
      </c>
      <c r="E5" s="4" t="s">
        <v>10</v>
      </c>
      <c r="F5" s="8" t="s">
        <v>74</v>
      </c>
      <c r="G5" s="36">
        <v>2400910</v>
      </c>
      <c r="H5" s="37"/>
      <c r="I5" s="140" t="s">
        <v>115</v>
      </c>
      <c r="J5" s="44" t="s">
        <v>116</v>
      </c>
      <c r="K5" s="46" t="s">
        <v>90</v>
      </c>
      <c r="L5" s="90"/>
      <c r="M5" s="91"/>
      <c r="N5" s="92"/>
      <c r="O5" s="93"/>
      <c r="P5" s="56"/>
    </row>
    <row r="6" spans="1:16" ht="135" x14ac:dyDescent="0.25">
      <c r="A6" s="2">
        <v>4</v>
      </c>
      <c r="B6" s="3" t="s">
        <v>4</v>
      </c>
      <c r="C6" s="3" t="s">
        <v>11</v>
      </c>
      <c r="D6" s="26" t="s">
        <v>45</v>
      </c>
      <c r="E6" s="4" t="s">
        <v>10</v>
      </c>
      <c r="F6" s="8" t="s">
        <v>75</v>
      </c>
      <c r="G6" s="5">
        <v>474280.44</v>
      </c>
      <c r="H6" s="37"/>
      <c r="I6" s="37"/>
      <c r="J6" s="44" t="s">
        <v>118</v>
      </c>
      <c r="K6" s="46" t="s">
        <v>90</v>
      </c>
      <c r="L6" s="90"/>
      <c r="M6" s="91"/>
      <c r="N6" s="92"/>
      <c r="O6" s="93"/>
      <c r="P6" s="56"/>
    </row>
    <row r="7" spans="1:16" ht="135" x14ac:dyDescent="0.25">
      <c r="A7" s="2">
        <v>5</v>
      </c>
      <c r="B7" s="3" t="s">
        <v>4</v>
      </c>
      <c r="C7" s="3" t="s">
        <v>12</v>
      </c>
      <c r="D7" s="26" t="s">
        <v>45</v>
      </c>
      <c r="E7" s="4" t="s">
        <v>10</v>
      </c>
      <c r="F7" s="8" t="s">
        <v>76</v>
      </c>
      <c r="G7" s="5">
        <v>672878.4</v>
      </c>
      <c r="H7" s="36"/>
      <c r="I7" s="36"/>
      <c r="J7" s="44" t="s">
        <v>117</v>
      </c>
      <c r="K7" s="46" t="s">
        <v>90</v>
      </c>
      <c r="L7" s="90"/>
      <c r="M7" s="92"/>
      <c r="N7" s="92"/>
      <c r="O7" s="93"/>
      <c r="P7" s="56"/>
    </row>
    <row r="8" spans="1:16" ht="90" x14ac:dyDescent="0.25">
      <c r="A8" s="2">
        <v>6</v>
      </c>
      <c r="B8" s="3" t="s">
        <v>4</v>
      </c>
      <c r="C8" s="3" t="s">
        <v>13</v>
      </c>
      <c r="D8" s="26" t="s">
        <v>46</v>
      </c>
      <c r="E8" s="4" t="s">
        <v>8</v>
      </c>
      <c r="F8" s="5"/>
      <c r="G8" s="5">
        <v>5787124.75</v>
      </c>
      <c r="H8" s="38"/>
      <c r="I8" s="38"/>
      <c r="J8" s="44" t="s">
        <v>106</v>
      </c>
      <c r="K8" s="47" t="s">
        <v>91</v>
      </c>
      <c r="L8" s="94"/>
      <c r="M8" s="94"/>
      <c r="N8" s="95"/>
      <c r="O8" s="95"/>
      <c r="P8" s="56"/>
    </row>
    <row r="9" spans="1:16" ht="90" x14ac:dyDescent="0.25">
      <c r="A9" s="2">
        <v>7</v>
      </c>
      <c r="B9" s="3" t="s">
        <v>4</v>
      </c>
      <c r="C9" s="3" t="s">
        <v>14</v>
      </c>
      <c r="D9" s="26" t="s">
        <v>47</v>
      </c>
      <c r="E9" s="4" t="s">
        <v>8</v>
      </c>
      <c r="F9" s="5"/>
      <c r="G9" s="5">
        <v>4715937.32</v>
      </c>
      <c r="H9" s="38"/>
      <c r="I9" s="38"/>
      <c r="J9" s="44" t="s">
        <v>107</v>
      </c>
      <c r="K9" s="47" t="s">
        <v>91</v>
      </c>
      <c r="L9" s="95"/>
      <c r="M9" s="95"/>
      <c r="N9" s="95"/>
      <c r="O9" s="95"/>
      <c r="P9" s="56"/>
    </row>
    <row r="10" spans="1:16" ht="105" x14ac:dyDescent="0.25">
      <c r="A10" s="2">
        <v>8</v>
      </c>
      <c r="B10" s="3" t="s">
        <v>4</v>
      </c>
      <c r="C10" s="3" t="s">
        <v>15</v>
      </c>
      <c r="D10" s="26" t="s">
        <v>48</v>
      </c>
      <c r="E10" s="4" t="s">
        <v>16</v>
      </c>
      <c r="F10" s="5"/>
      <c r="G10" s="5">
        <v>3289296</v>
      </c>
      <c r="H10" s="38"/>
      <c r="I10" s="38"/>
      <c r="J10" s="44" t="s">
        <v>79</v>
      </c>
      <c r="K10" s="47" t="s">
        <v>92</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92</v>
      </c>
      <c r="L11" s="95"/>
      <c r="M11" s="95"/>
      <c r="N11" s="95"/>
      <c r="O11" s="95"/>
      <c r="P11" s="56"/>
    </row>
    <row r="12" spans="1:16" ht="135" x14ac:dyDescent="0.25">
      <c r="A12" s="2">
        <v>10</v>
      </c>
      <c r="B12" s="3" t="s">
        <v>4</v>
      </c>
      <c r="C12" s="3" t="s">
        <v>18</v>
      </c>
      <c r="D12" s="27" t="s">
        <v>50</v>
      </c>
      <c r="E12" s="4" t="s">
        <v>16</v>
      </c>
      <c r="F12" s="5"/>
      <c r="G12" s="5">
        <v>26336.35</v>
      </c>
      <c r="H12" s="38"/>
      <c r="I12" s="38"/>
      <c r="J12" s="44" t="s">
        <v>93</v>
      </c>
      <c r="K12" s="47" t="s">
        <v>95</v>
      </c>
      <c r="L12" s="95"/>
      <c r="M12" s="95"/>
      <c r="N12" s="95"/>
      <c r="O12" s="95"/>
      <c r="P12" s="57" t="s">
        <v>70</v>
      </c>
    </row>
    <row r="13" spans="1:16" ht="135" x14ac:dyDescent="0.25">
      <c r="A13" s="2">
        <v>11</v>
      </c>
      <c r="B13" s="3" t="s">
        <v>4</v>
      </c>
      <c r="C13" s="3" t="s">
        <v>19</v>
      </c>
      <c r="D13" s="28" t="s">
        <v>51</v>
      </c>
      <c r="E13" s="4" t="s">
        <v>16</v>
      </c>
      <c r="F13" s="5"/>
      <c r="G13" s="5">
        <v>676995</v>
      </c>
      <c r="H13" s="38"/>
      <c r="I13" s="38"/>
      <c r="J13" s="48" t="s">
        <v>94</v>
      </c>
      <c r="K13" s="47" t="s">
        <v>96</v>
      </c>
      <c r="L13" s="95"/>
      <c r="M13" s="95"/>
      <c r="N13" s="95"/>
      <c r="O13" s="95"/>
      <c r="P13" s="57" t="s">
        <v>70</v>
      </c>
    </row>
    <row r="14" spans="1:16" ht="90" x14ac:dyDescent="0.25">
      <c r="A14" s="2">
        <v>12</v>
      </c>
      <c r="B14" s="3" t="s">
        <v>4</v>
      </c>
      <c r="C14" s="3" t="s">
        <v>36</v>
      </c>
      <c r="D14" s="28" t="s">
        <v>52</v>
      </c>
      <c r="E14" s="4" t="s">
        <v>8</v>
      </c>
      <c r="F14" s="5"/>
      <c r="G14" s="5">
        <v>63267368</v>
      </c>
      <c r="H14" s="38"/>
      <c r="I14" s="38"/>
      <c r="J14" s="49" t="s">
        <v>103</v>
      </c>
      <c r="K14" s="50" t="s">
        <v>97</v>
      </c>
      <c r="L14" s="96" t="s">
        <v>111</v>
      </c>
      <c r="M14" s="95"/>
      <c r="N14" s="95"/>
      <c r="O14" s="95"/>
      <c r="P14" s="56"/>
    </row>
    <row r="15" spans="1:16" ht="60" x14ac:dyDescent="0.25">
      <c r="A15" s="2">
        <v>12</v>
      </c>
      <c r="B15" s="3" t="s">
        <v>4</v>
      </c>
      <c r="C15" s="3" t="s">
        <v>36</v>
      </c>
      <c r="D15" s="28" t="s">
        <v>52</v>
      </c>
      <c r="E15" s="4" t="s">
        <v>8</v>
      </c>
      <c r="F15" s="5"/>
      <c r="G15" s="6">
        <v>11336717.52</v>
      </c>
      <c r="H15" s="141"/>
      <c r="I15" s="38"/>
      <c r="J15" s="88" t="s">
        <v>104</v>
      </c>
      <c r="K15" s="65" t="s">
        <v>122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108</v>
      </c>
      <c r="L16" s="96" t="s">
        <v>109</v>
      </c>
      <c r="M16" s="29"/>
      <c r="N16" s="29"/>
      <c r="O16" s="53"/>
      <c r="P16" s="56"/>
    </row>
    <row r="17" spans="1:16" ht="45" x14ac:dyDescent="0.25">
      <c r="A17" s="2">
        <v>15</v>
      </c>
      <c r="B17" s="3" t="s">
        <v>4</v>
      </c>
      <c r="C17" s="12" t="s">
        <v>21</v>
      </c>
      <c r="D17" s="28" t="s">
        <v>54</v>
      </c>
      <c r="E17" s="4" t="s">
        <v>10</v>
      </c>
      <c r="F17" s="7"/>
      <c r="G17" s="5">
        <v>327897</v>
      </c>
      <c r="H17" s="38"/>
      <c r="I17" s="15"/>
      <c r="J17" s="51" t="s">
        <v>38</v>
      </c>
      <c r="K17" s="86" t="s">
        <v>98</v>
      </c>
      <c r="L17" s="99"/>
      <c r="M17" s="97"/>
      <c r="N17" s="98" t="s">
        <v>110</v>
      </c>
      <c r="O17" s="84" t="s">
        <v>77</v>
      </c>
      <c r="P17" s="56"/>
    </row>
    <row r="18" spans="1:16" ht="45" x14ac:dyDescent="0.25">
      <c r="A18" s="2">
        <v>16</v>
      </c>
      <c r="B18" s="3" t="s">
        <v>4</v>
      </c>
      <c r="C18" s="3" t="s">
        <v>22</v>
      </c>
      <c r="D18" s="28" t="s">
        <v>55</v>
      </c>
      <c r="E18" s="4" t="s">
        <v>23</v>
      </c>
      <c r="F18" s="5"/>
      <c r="G18" s="5">
        <v>300000</v>
      </c>
      <c r="H18" s="38"/>
      <c r="I18" s="38"/>
      <c r="J18" s="52" t="s">
        <v>123</v>
      </c>
      <c r="K18" s="87" t="s">
        <v>99</v>
      </c>
      <c r="L18" s="99"/>
      <c r="M18" s="29"/>
      <c r="N18" s="29"/>
      <c r="O18" s="53"/>
      <c r="P18" s="57" t="s">
        <v>70</v>
      </c>
    </row>
    <row r="19" spans="1:16" ht="45" x14ac:dyDescent="0.25">
      <c r="A19" s="2">
        <v>18</v>
      </c>
      <c r="B19" s="3" t="s">
        <v>4</v>
      </c>
      <c r="C19" s="129" t="s">
        <v>24</v>
      </c>
      <c r="D19" s="130" t="s">
        <v>56</v>
      </c>
      <c r="E19" s="131" t="s">
        <v>8</v>
      </c>
      <c r="F19" s="132" t="s">
        <v>25</v>
      </c>
      <c r="G19" s="132">
        <v>0</v>
      </c>
      <c r="H19" s="143"/>
      <c r="I19" s="133"/>
      <c r="J19" s="52" t="s">
        <v>39</v>
      </c>
      <c r="K19" s="134" t="s">
        <v>105</v>
      </c>
      <c r="L19" s="83" t="s">
        <v>77</v>
      </c>
      <c r="M19" s="101"/>
      <c r="N19" s="101"/>
      <c r="O19" s="102"/>
      <c r="P19" s="57" t="s">
        <v>70</v>
      </c>
    </row>
    <row r="20" spans="1:16" ht="45" x14ac:dyDescent="0.25">
      <c r="A20" s="75">
        <v>19</v>
      </c>
      <c r="B20" s="76" t="s">
        <v>4</v>
      </c>
      <c r="C20" s="76" t="s">
        <v>26</v>
      </c>
      <c r="D20" s="77" t="s">
        <v>57</v>
      </c>
      <c r="E20" s="78" t="s">
        <v>8</v>
      </c>
      <c r="F20" s="79"/>
      <c r="G20" s="135">
        <v>16023.95</v>
      </c>
      <c r="H20" s="144"/>
      <c r="I20" s="80"/>
      <c r="J20" s="81" t="s">
        <v>80</v>
      </c>
      <c r="K20" s="82" t="s">
        <v>100</v>
      </c>
      <c r="L20" s="100"/>
      <c r="M20" s="101"/>
      <c r="N20" s="98" t="s">
        <v>110</v>
      </c>
      <c r="O20" s="84" t="s">
        <v>77</v>
      </c>
      <c r="P20" s="57" t="s">
        <v>70</v>
      </c>
    </row>
    <row r="21" spans="1:16" ht="90" x14ac:dyDescent="0.25">
      <c r="A21" s="2">
        <v>21</v>
      </c>
      <c r="B21" s="3" t="s">
        <v>4</v>
      </c>
      <c r="C21" s="12" t="s">
        <v>27</v>
      </c>
      <c r="D21" s="28" t="s">
        <v>58</v>
      </c>
      <c r="E21" s="4" t="s">
        <v>28</v>
      </c>
      <c r="F21" s="7"/>
      <c r="G21" s="16">
        <v>9222023.2400000002</v>
      </c>
      <c r="H21" s="30"/>
      <c r="I21" s="15"/>
      <c r="J21" s="52" t="s">
        <v>40</v>
      </c>
      <c r="K21" s="47" t="s">
        <v>91</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81</v>
      </c>
      <c r="K22" s="117" t="s">
        <v>101</v>
      </c>
      <c r="L22" s="118"/>
      <c r="M22" s="119"/>
      <c r="N22" s="119"/>
      <c r="O22" s="120"/>
      <c r="P22" s="121" t="s">
        <v>70</v>
      </c>
    </row>
    <row r="23" spans="1:16" ht="30.75" customHeight="1" x14ac:dyDescent="0.25">
      <c r="A23" s="137"/>
      <c r="B23" s="124" t="s">
        <v>119</v>
      </c>
      <c r="C23" s="125" t="s">
        <v>120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78</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82</v>
      </c>
      <c r="F34" s="21"/>
      <c r="G34" s="21"/>
      <c r="H34" s="21"/>
      <c r="J34" s="21"/>
      <c r="K34" s="21"/>
      <c r="M34" s="21"/>
    </row>
    <row r="35" spans="1:13" ht="60" x14ac:dyDescent="0.25">
      <c r="A35" s="22"/>
      <c r="B35" s="59"/>
      <c r="C35" s="58" t="s">
        <v>85</v>
      </c>
      <c r="F35" s="21"/>
      <c r="G35" s="21"/>
      <c r="H35" s="21"/>
      <c r="I35" s="21"/>
      <c r="J35" s="21"/>
      <c r="K35" s="21"/>
    </row>
    <row r="36" spans="1:13" ht="30" x14ac:dyDescent="0.25">
      <c r="A36" s="22"/>
      <c r="B36" s="60"/>
      <c r="C36" s="58" t="s">
        <v>83</v>
      </c>
      <c r="F36" s="21"/>
      <c r="G36" s="21"/>
      <c r="H36" s="21"/>
      <c r="I36" s="21"/>
      <c r="J36" s="21"/>
      <c r="K36" s="21"/>
      <c r="M36" s="9"/>
    </row>
    <row r="37" spans="1:13" ht="30" x14ac:dyDescent="0.25">
      <c r="A37" s="22"/>
      <c r="B37" s="64"/>
      <c r="C37" s="58" t="s">
        <v>84</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70" zoomScaleNormal="70" workbookViewId="0">
      <selection activeCell="M16" sqref="M16"/>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51" t="s">
        <v>466</v>
      </c>
      <c r="B1" s="851"/>
      <c r="C1" s="851"/>
      <c r="D1" s="851"/>
      <c r="E1" s="851"/>
      <c r="F1" s="851"/>
      <c r="G1" s="851"/>
      <c r="H1" s="851"/>
      <c r="I1" s="851"/>
    </row>
    <row r="2" spans="1:10" ht="9" customHeight="1" x14ac:dyDescent="0.25"/>
    <row r="3" spans="1:10" ht="15.75" x14ac:dyDescent="0.25">
      <c r="A3" s="266" t="s">
        <v>203</v>
      </c>
      <c r="B3" s="266"/>
      <c r="C3" s="266"/>
      <c r="D3" s="266"/>
      <c r="E3" s="266"/>
      <c r="F3" s="266"/>
      <c r="G3" s="266"/>
      <c r="H3" s="266"/>
      <c r="I3" s="272" t="s">
        <v>175</v>
      </c>
    </row>
    <row r="4" spans="1:10" ht="32.25" customHeight="1" x14ac:dyDescent="0.25">
      <c r="A4" s="852" t="s">
        <v>173</v>
      </c>
      <c r="B4" s="853"/>
      <c r="C4" s="854" t="s">
        <v>232</v>
      </c>
      <c r="D4" s="854" t="s">
        <v>277</v>
      </c>
      <c r="E4" s="855" t="s">
        <v>275</v>
      </c>
      <c r="F4" s="856"/>
      <c r="G4" s="857"/>
      <c r="H4" s="858" t="s">
        <v>276</v>
      </c>
      <c r="I4" s="858" t="s">
        <v>233</v>
      </c>
    </row>
    <row r="5" spans="1:10" ht="94.5" customHeight="1" x14ac:dyDescent="0.25">
      <c r="A5" s="852"/>
      <c r="B5" s="853"/>
      <c r="C5" s="854"/>
      <c r="D5" s="854"/>
      <c r="E5" s="576" t="s">
        <v>192</v>
      </c>
      <c r="F5" s="236" t="s">
        <v>231</v>
      </c>
      <c r="G5" s="237" t="s">
        <v>289</v>
      </c>
      <c r="H5" s="858"/>
      <c r="I5" s="858"/>
      <c r="J5" s="216"/>
    </row>
    <row r="6" spans="1:10" ht="31.5" x14ac:dyDescent="0.25">
      <c r="A6" s="868" t="s">
        <v>176</v>
      </c>
      <c r="B6" s="869"/>
      <c r="C6" s="238" t="s">
        <v>177</v>
      </c>
      <c r="D6" s="238" t="s">
        <v>178</v>
      </c>
      <c r="E6" s="577" t="s">
        <v>308</v>
      </c>
      <c r="F6" s="239" t="s">
        <v>180</v>
      </c>
      <c r="G6" s="644" t="s">
        <v>181</v>
      </c>
      <c r="H6" s="240" t="s">
        <v>309</v>
      </c>
      <c r="I6" s="240" t="s">
        <v>310</v>
      </c>
    </row>
    <row r="7" spans="1:10" ht="45" customHeight="1" x14ac:dyDescent="0.25">
      <c r="A7" s="870" t="s">
        <v>200</v>
      </c>
      <c r="B7" s="871"/>
      <c r="C7" s="241">
        <f>'Projekty KK'!G129</f>
        <v>1400160280.1600001</v>
      </c>
      <c r="D7" s="242">
        <f>'Projekty KK'!L129</f>
        <v>249541533.91</v>
      </c>
      <c r="E7" s="243">
        <f>'Projekty KK'!M129</f>
        <v>137934545.53000003</v>
      </c>
      <c r="F7" s="244">
        <f>'Projekty KK'!N129</f>
        <v>122427161.43000002</v>
      </c>
      <c r="G7" s="245">
        <f>'Projekty KK'!O131</f>
        <v>15507384.1</v>
      </c>
      <c r="H7" s="562">
        <f>E7/D7</f>
        <v>0.55275185404505733</v>
      </c>
      <c r="I7" s="562">
        <f>E7/C7</f>
        <v>9.8513396990691574E-2</v>
      </c>
    </row>
    <row r="8" spans="1:10" ht="45" customHeight="1" x14ac:dyDescent="0.25">
      <c r="A8" s="872" t="s">
        <v>201</v>
      </c>
      <c r="B8" s="873"/>
      <c r="C8" s="566">
        <f>'Projekty PO'!G85</f>
        <v>3536802285.4799995</v>
      </c>
      <c r="D8" s="567">
        <f>'Projekty PO'!L85</f>
        <v>893694036.95000017</v>
      </c>
      <c r="E8" s="568">
        <f>'Projekty PO'!M85</f>
        <v>293780644.38999999</v>
      </c>
      <c r="F8" s="246">
        <f>'Projekty PO'!N85</f>
        <v>328620782.12999994</v>
      </c>
      <c r="G8" s="569">
        <f>'Projekty PO'!O88</f>
        <v>4252481.5100000007</v>
      </c>
      <c r="H8" s="570">
        <f>E8/D8</f>
        <v>0.32872619962041466</v>
      </c>
      <c r="I8" s="571">
        <f>E8/C8</f>
        <v>8.3063914993520574E-2</v>
      </c>
    </row>
    <row r="9" spans="1:10" ht="49.5" customHeight="1" thickBot="1" x14ac:dyDescent="0.3">
      <c r="A9" s="874" t="s">
        <v>268</v>
      </c>
      <c r="B9" s="875"/>
      <c r="C9" s="247" t="s">
        <v>191</v>
      </c>
      <c r="D9" s="248">
        <v>2065000000</v>
      </c>
      <c r="E9" s="249">
        <v>307867530</v>
      </c>
      <c r="F9" s="250">
        <v>307867530</v>
      </c>
      <c r="G9" s="251">
        <v>0</v>
      </c>
      <c r="H9" s="563">
        <f>E9/D9</f>
        <v>0.14908839225181597</v>
      </c>
      <c r="I9" s="252" t="s">
        <v>191</v>
      </c>
    </row>
    <row r="10" spans="1:10" ht="32.25" customHeight="1" x14ac:dyDescent="0.25">
      <c r="A10" s="876" t="s">
        <v>119</v>
      </c>
      <c r="B10" s="877"/>
      <c r="C10" s="253">
        <f>SUM(C7:C9)</f>
        <v>4936962565.6399994</v>
      </c>
      <c r="D10" s="253">
        <f>SUM(D7:D9)</f>
        <v>3208235570.8600001</v>
      </c>
      <c r="E10" s="565">
        <f>SUM(E7:E9)</f>
        <v>739582719.92000008</v>
      </c>
      <c r="F10" s="254">
        <f>SUM(F7:F9)</f>
        <v>758915473.55999994</v>
      </c>
      <c r="G10" s="255">
        <f>SUM(G7:G9)</f>
        <v>19759865.609999999</v>
      </c>
      <c r="H10" s="256">
        <f>E10/D10</f>
        <v>0.23052631378990271</v>
      </c>
      <c r="I10" s="257">
        <f>E10/C10</f>
        <v>0.14980521121778545</v>
      </c>
    </row>
    <row r="11" spans="1:10" s="149" customFormat="1" x14ac:dyDescent="0.25">
      <c r="A11" s="360" t="s">
        <v>385</v>
      </c>
      <c r="B11" s="373"/>
      <c r="C11" s="373"/>
      <c r="D11" s="373"/>
      <c r="E11" s="373"/>
      <c r="F11" s="373"/>
      <c r="G11" s="173"/>
      <c r="H11" s="174"/>
      <c r="I11" s="73"/>
    </row>
    <row r="12" spans="1:10" s="149" customFormat="1" ht="48" customHeight="1" x14ac:dyDescent="0.25">
      <c r="A12" s="859" t="s">
        <v>654</v>
      </c>
      <c r="B12" s="859"/>
      <c r="C12" s="859"/>
      <c r="D12" s="859"/>
      <c r="E12" s="859"/>
      <c r="F12" s="859"/>
      <c r="G12" s="173"/>
      <c r="H12" s="174"/>
      <c r="I12" s="73"/>
    </row>
    <row r="13" spans="1:10" s="149" customFormat="1" ht="23.25" x14ac:dyDescent="0.25">
      <c r="A13" s="265" t="s">
        <v>197</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6" t="s">
        <v>204</v>
      </c>
      <c r="B15" s="267"/>
      <c r="C15" s="268"/>
      <c r="D15" s="268"/>
      <c r="E15" s="268"/>
      <c r="F15" s="269"/>
      <c r="G15" s="269"/>
      <c r="H15" s="270"/>
      <c r="I15" s="271" t="s">
        <v>175</v>
      </c>
    </row>
    <row r="16" spans="1:10" s="149" customFormat="1" ht="24.95" customHeight="1" x14ac:dyDescent="0.25">
      <c r="A16" s="860" t="s">
        <v>386</v>
      </c>
      <c r="B16" s="861"/>
      <c r="C16" s="861"/>
      <c r="D16" s="862"/>
      <c r="E16" s="259">
        <f>E7+E8</f>
        <v>431715189.92000002</v>
      </c>
      <c r="F16" s="863"/>
      <c r="G16" s="864"/>
      <c r="H16" s="864"/>
      <c r="I16" s="865"/>
    </row>
    <row r="17" spans="1:13" s="149" customFormat="1" ht="39" customHeight="1" x14ac:dyDescent="0.25">
      <c r="A17" s="258" t="s">
        <v>139</v>
      </c>
      <c r="B17" s="866" t="s">
        <v>620</v>
      </c>
      <c r="C17" s="866"/>
      <c r="D17" s="867"/>
      <c r="E17" s="558">
        <f>'Projekty KK'!N130+'Projekty PO'!N86+'Projekty PO'!N87</f>
        <v>244317544.56000006</v>
      </c>
      <c r="F17" s="844" t="s">
        <v>523</v>
      </c>
      <c r="G17" s="845"/>
      <c r="H17" s="845"/>
      <c r="I17" s="846"/>
      <c r="K17" s="298"/>
      <c r="M17" s="298"/>
    </row>
    <row r="18" spans="1:13" s="149" customFormat="1" ht="24.95" customHeight="1" x14ac:dyDescent="0.25">
      <c r="A18" s="260"/>
      <c r="B18" s="847" t="s">
        <v>551</v>
      </c>
      <c r="C18" s="847"/>
      <c r="D18" s="848"/>
      <c r="E18" s="719">
        <f>-('Projekty PO'!N87)</f>
        <v>-39092619.25</v>
      </c>
      <c r="F18" s="844" t="s">
        <v>653</v>
      </c>
      <c r="G18" s="845"/>
      <c r="H18" s="845"/>
      <c r="I18" s="846"/>
    </row>
    <row r="19" spans="1:13" s="149" customFormat="1" ht="24.95" customHeight="1" x14ac:dyDescent="0.25">
      <c r="A19" s="260"/>
      <c r="B19" s="849" t="s">
        <v>199</v>
      </c>
      <c r="C19" s="849"/>
      <c r="D19" s="850"/>
      <c r="E19" s="261">
        <f>'Projekty KK'!N131+'Projekty PO'!N88</f>
        <v>206730399</v>
      </c>
      <c r="F19" s="844" t="s">
        <v>523</v>
      </c>
      <c r="G19" s="845"/>
      <c r="H19" s="845"/>
      <c r="I19" s="846"/>
    </row>
    <row r="20" spans="1:13" s="149" customFormat="1" ht="24.95" customHeight="1" x14ac:dyDescent="0.25">
      <c r="A20" s="260"/>
      <c r="B20" s="887" t="s">
        <v>292</v>
      </c>
      <c r="C20" s="887"/>
      <c r="D20" s="888"/>
      <c r="E20" s="262">
        <f>'Projekty KK'!O131+'Projekty PO'!O88</f>
        <v>19759865.609999999</v>
      </c>
      <c r="F20" s="889" t="s">
        <v>523</v>
      </c>
      <c r="G20" s="889"/>
      <c r="H20" s="889"/>
      <c r="I20" s="889"/>
    </row>
    <row r="21" spans="1:13" s="149" customFormat="1" ht="24.95" customHeight="1" x14ac:dyDescent="0.25">
      <c r="A21" s="860" t="s">
        <v>198</v>
      </c>
      <c r="B21" s="861"/>
      <c r="C21" s="861"/>
      <c r="D21" s="862"/>
      <c r="E21" s="259">
        <f>E9</f>
        <v>307867530</v>
      </c>
      <c r="F21" s="883" t="s">
        <v>524</v>
      </c>
      <c r="G21" s="883"/>
      <c r="H21" s="883"/>
      <c r="I21" s="883"/>
    </row>
    <row r="22" spans="1:13" s="149" customFormat="1" ht="33" customHeight="1" x14ac:dyDescent="0.25">
      <c r="A22" s="884" t="s">
        <v>282</v>
      </c>
      <c r="B22" s="885"/>
      <c r="C22" s="885"/>
      <c r="D22" s="886"/>
      <c r="E22" s="564">
        <f>E10</f>
        <v>739582719.92000008</v>
      </c>
      <c r="F22" s="883" t="s">
        <v>525</v>
      </c>
      <c r="G22" s="883"/>
      <c r="H22" s="883"/>
      <c r="I22" s="883"/>
    </row>
    <row r="23" spans="1:13" x14ac:dyDescent="0.25">
      <c r="A23" s="168"/>
      <c r="B23" s="168"/>
      <c r="C23" s="168"/>
      <c r="H23" s="164"/>
    </row>
    <row r="24" spans="1:13" ht="18.75" x14ac:dyDescent="0.3">
      <c r="A24" s="175" t="s">
        <v>202</v>
      </c>
      <c r="B24" s="1"/>
      <c r="C24" s="235"/>
      <c r="D24" s="165"/>
      <c r="E24" s="165"/>
      <c r="F24" s="165"/>
      <c r="G24" s="165"/>
      <c r="H24" s="166"/>
      <c r="I24" s="165"/>
    </row>
    <row r="25" spans="1:13" ht="105.75" customHeight="1" x14ac:dyDescent="0.25">
      <c r="A25" s="263" t="s">
        <v>177</v>
      </c>
      <c r="B25" s="878" t="s">
        <v>232</v>
      </c>
      <c r="C25" s="878"/>
      <c r="D25" s="878"/>
      <c r="E25" s="879" t="s">
        <v>280</v>
      </c>
      <c r="F25" s="879"/>
      <c r="G25" s="879"/>
      <c r="H25" s="879"/>
      <c r="I25" s="879"/>
    </row>
    <row r="26" spans="1:13" ht="66" customHeight="1" x14ac:dyDescent="0.25">
      <c r="A26" s="263" t="s">
        <v>178</v>
      </c>
      <c r="B26" s="878" t="s">
        <v>278</v>
      </c>
      <c r="C26" s="878"/>
      <c r="D26" s="878"/>
      <c r="E26" s="879" t="s">
        <v>281</v>
      </c>
      <c r="F26" s="879"/>
      <c r="G26" s="879"/>
      <c r="H26" s="879"/>
      <c r="I26" s="879"/>
    </row>
    <row r="27" spans="1:13" ht="40.5" customHeight="1" x14ac:dyDescent="0.25">
      <c r="A27" s="263" t="s">
        <v>179</v>
      </c>
      <c r="B27" s="878" t="s">
        <v>274</v>
      </c>
      <c r="C27" s="878"/>
      <c r="D27" s="878"/>
      <c r="E27" s="880" t="s">
        <v>236</v>
      </c>
      <c r="F27" s="881"/>
      <c r="G27" s="881"/>
      <c r="H27" s="881"/>
      <c r="I27" s="882"/>
    </row>
    <row r="28" spans="1:13" ht="105" customHeight="1" x14ac:dyDescent="0.25">
      <c r="A28" s="263" t="s">
        <v>180</v>
      </c>
      <c r="B28" s="878" t="s">
        <v>174</v>
      </c>
      <c r="C28" s="878"/>
      <c r="D28" s="878"/>
      <c r="E28" s="879" t="s">
        <v>270</v>
      </c>
      <c r="F28" s="879"/>
      <c r="G28" s="879"/>
      <c r="H28" s="879"/>
      <c r="I28" s="879"/>
    </row>
    <row r="29" spans="1:13" ht="72" customHeight="1" x14ac:dyDescent="0.25">
      <c r="A29" s="263" t="s">
        <v>181</v>
      </c>
      <c r="B29" s="878" t="s">
        <v>279</v>
      </c>
      <c r="C29" s="878"/>
      <c r="D29" s="878"/>
      <c r="E29" s="879" t="s">
        <v>196</v>
      </c>
      <c r="F29" s="879"/>
      <c r="G29" s="879"/>
      <c r="H29" s="879"/>
      <c r="I29" s="879"/>
    </row>
    <row r="30" spans="1:13" ht="69.75" customHeight="1" x14ac:dyDescent="0.25">
      <c r="A30" s="264" t="s">
        <v>234</v>
      </c>
      <c r="B30" s="878" t="s">
        <v>276</v>
      </c>
      <c r="C30" s="878"/>
      <c r="D30" s="878"/>
      <c r="E30" s="879" t="s">
        <v>249</v>
      </c>
      <c r="F30" s="879"/>
      <c r="G30" s="879"/>
      <c r="H30" s="879"/>
      <c r="I30" s="879"/>
    </row>
    <row r="31" spans="1:13" ht="42.75" customHeight="1" x14ac:dyDescent="0.25">
      <c r="A31" s="264" t="s">
        <v>235</v>
      </c>
      <c r="B31" s="878" t="s">
        <v>233</v>
      </c>
      <c r="C31" s="878"/>
      <c r="D31" s="878"/>
      <c r="E31" s="879" t="s">
        <v>248</v>
      </c>
      <c r="F31" s="879"/>
      <c r="G31" s="879"/>
      <c r="H31" s="879"/>
      <c r="I31" s="879"/>
    </row>
    <row r="32" spans="1:13" ht="15.75" x14ac:dyDescent="0.25">
      <c r="A32" s="167"/>
      <c r="B32" s="165"/>
      <c r="C32" s="165"/>
      <c r="D32" s="165"/>
      <c r="E32" s="165"/>
      <c r="F32" s="165"/>
      <c r="G32" s="165"/>
      <c r="H32" s="166"/>
    </row>
    <row r="33" spans="1:8" ht="15.75" x14ac:dyDescent="0.25">
      <c r="A33" s="167"/>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6"/>
    </row>
    <row r="36" spans="1:8" ht="15.75" x14ac:dyDescent="0.25">
      <c r="A36" s="165"/>
      <c r="B36" s="165"/>
      <c r="C36" s="165"/>
      <c r="D36" s="165"/>
      <c r="E36" s="165"/>
      <c r="F36" s="165"/>
      <c r="G36" s="165"/>
      <c r="H36" s="165"/>
    </row>
    <row r="37" spans="1:8" ht="15.75" x14ac:dyDescent="0.25">
      <c r="A37" s="165"/>
      <c r="B37" s="165"/>
      <c r="C37" s="165"/>
      <c r="D37" s="165"/>
      <c r="E37" s="165"/>
      <c r="F37" s="165"/>
      <c r="G37" s="165"/>
      <c r="H37" s="165"/>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row r="44" spans="1:8" ht="18.75" x14ac:dyDescent="0.3">
      <c r="B44" s="163"/>
      <c r="C44" s="163"/>
    </row>
  </sheetData>
  <mergeCells count="41">
    <mergeCell ref="F19:I19"/>
    <mergeCell ref="B29:D29"/>
    <mergeCell ref="E29:I29"/>
    <mergeCell ref="B30:D30"/>
    <mergeCell ref="E30:I30"/>
    <mergeCell ref="A21:D21"/>
    <mergeCell ref="F21:I21"/>
    <mergeCell ref="A22:D22"/>
    <mergeCell ref="F22:I22"/>
    <mergeCell ref="B25:D25"/>
    <mergeCell ref="E25:I25"/>
    <mergeCell ref="B20:D20"/>
    <mergeCell ref="F20:I20"/>
    <mergeCell ref="E31:I31"/>
    <mergeCell ref="B26:D26"/>
    <mergeCell ref="E26:I26"/>
    <mergeCell ref="B27:D27"/>
    <mergeCell ref="E27:I27"/>
    <mergeCell ref="B28:D28"/>
    <mergeCell ref="E28:I28"/>
    <mergeCell ref="A7:B7"/>
    <mergeCell ref="A8:B8"/>
    <mergeCell ref="A9:B9"/>
    <mergeCell ref="A10:B10"/>
    <mergeCell ref="B31:D3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s>
  <pageMargins left="0.70866141732283472" right="0.31496062992125984" top="0.74803149606299213" bottom="0.74803149606299213" header="0.31496062992125984" footer="0.31496062992125984"/>
  <pageSetup paperSize="9" scale="57" orientation="portrait" r:id="rId1"/>
  <headerFooter>
    <oddFooter xml:space="preserve">&amp;R&amp;12Zpracoval odbor finanční, stav k 1. 9.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8"/>
  <sheetViews>
    <sheetView topLeftCell="A76" zoomScale="56" zoomScaleNormal="56" zoomScaleSheetLayoutView="42" zoomScalePageLayoutView="70" workbookViewId="0">
      <selection activeCell="R78" sqref="R78"/>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 min="22" max="22" width="18.140625" customWidth="1"/>
  </cols>
  <sheetData>
    <row r="1" spans="1:20" ht="28.5" x14ac:dyDescent="0.45">
      <c r="B1" s="161" t="s">
        <v>465</v>
      </c>
      <c r="C1" s="23"/>
      <c r="D1" s="23"/>
      <c r="E1" s="23"/>
      <c r="F1" s="23"/>
      <c r="G1" s="23"/>
      <c r="H1" s="23"/>
      <c r="I1" s="23"/>
      <c r="J1" s="23"/>
      <c r="K1" s="23"/>
      <c r="L1" s="23"/>
      <c r="M1" s="23"/>
      <c r="N1" s="23"/>
      <c r="O1" s="23"/>
      <c r="P1" s="23"/>
      <c r="Q1" s="23"/>
      <c r="R1" s="217" t="s">
        <v>250</v>
      </c>
    </row>
    <row r="2" spans="1:20" ht="38.25" customHeight="1" x14ac:dyDescent="0.25">
      <c r="A2" s="1007" t="s">
        <v>291</v>
      </c>
      <c r="B2" s="989" t="s">
        <v>131</v>
      </c>
      <c r="C2" s="989" t="s">
        <v>124</v>
      </c>
      <c r="D2" s="990" t="s">
        <v>444</v>
      </c>
      <c r="E2" s="989" t="s">
        <v>125</v>
      </c>
      <c r="F2" s="1009" t="s">
        <v>129</v>
      </c>
      <c r="G2" s="989" t="s">
        <v>188</v>
      </c>
      <c r="H2" s="990" t="s">
        <v>411</v>
      </c>
      <c r="I2" s="989" t="s">
        <v>316</v>
      </c>
      <c r="J2" s="989" t="s">
        <v>126</v>
      </c>
      <c r="K2" s="1017" t="s">
        <v>189</v>
      </c>
      <c r="L2" s="1016" t="s">
        <v>277</v>
      </c>
      <c r="M2" s="1015" t="s">
        <v>275</v>
      </c>
      <c r="N2" s="985"/>
      <c r="O2" s="986"/>
      <c r="P2" s="1013" t="s">
        <v>276</v>
      </c>
      <c r="Q2" s="1011" t="s">
        <v>247</v>
      </c>
      <c r="R2" s="987" t="s">
        <v>190</v>
      </c>
      <c r="S2" s="985" t="s">
        <v>346</v>
      </c>
      <c r="T2" s="986"/>
    </row>
    <row r="3" spans="1:20" ht="90" x14ac:dyDescent="0.25">
      <c r="A3" s="1008"/>
      <c r="B3" s="990"/>
      <c r="C3" s="990"/>
      <c r="D3" s="904"/>
      <c r="E3" s="990"/>
      <c r="F3" s="1010"/>
      <c r="G3" s="990"/>
      <c r="H3" s="904"/>
      <c r="I3" s="990"/>
      <c r="J3" s="990"/>
      <c r="K3" s="1018"/>
      <c r="L3" s="1013"/>
      <c r="M3" s="212" t="s">
        <v>192</v>
      </c>
      <c r="N3" s="213" t="s">
        <v>193</v>
      </c>
      <c r="O3" s="214" t="s">
        <v>194</v>
      </c>
      <c r="P3" s="1014"/>
      <c r="Q3" s="1012"/>
      <c r="R3" s="988"/>
      <c r="S3" s="213" t="s">
        <v>347</v>
      </c>
      <c r="T3" s="214" t="s">
        <v>175</v>
      </c>
    </row>
    <row r="4" spans="1:20" ht="26.25" customHeight="1" thickBot="1" x14ac:dyDescent="0.3">
      <c r="A4" s="176" t="s">
        <v>237</v>
      </c>
      <c r="B4" s="176" t="s">
        <v>238</v>
      </c>
      <c r="C4" s="176" t="s">
        <v>239</v>
      </c>
      <c r="D4" s="176" t="s">
        <v>240</v>
      </c>
      <c r="E4" s="176" t="s">
        <v>241</v>
      </c>
      <c r="F4" s="176" t="s">
        <v>242</v>
      </c>
      <c r="G4" s="176" t="s">
        <v>243</v>
      </c>
      <c r="H4" s="176" t="s">
        <v>244</v>
      </c>
      <c r="I4" s="176" t="s">
        <v>245</v>
      </c>
      <c r="J4" s="176" t="s">
        <v>246</v>
      </c>
      <c r="K4" s="177" t="s">
        <v>412</v>
      </c>
      <c r="L4" s="178" t="s">
        <v>445</v>
      </c>
      <c r="M4" s="178" t="s">
        <v>446</v>
      </c>
      <c r="N4" s="179" t="s">
        <v>413</v>
      </c>
      <c r="O4" s="177" t="s">
        <v>447</v>
      </c>
      <c r="P4" s="178" t="s">
        <v>448</v>
      </c>
      <c r="Q4" s="178" t="s">
        <v>449</v>
      </c>
      <c r="R4" s="320" t="s">
        <v>450</v>
      </c>
      <c r="S4" s="179" t="s">
        <v>348</v>
      </c>
      <c r="T4" s="321" t="s">
        <v>349</v>
      </c>
    </row>
    <row r="5" spans="1:20" ht="40.5" customHeight="1" x14ac:dyDescent="0.25">
      <c r="A5" s="1019">
        <v>1</v>
      </c>
      <c r="B5" s="964" t="s">
        <v>4</v>
      </c>
      <c r="C5" s="1021" t="s">
        <v>501</v>
      </c>
      <c r="D5" s="957" t="s">
        <v>451</v>
      </c>
      <c r="E5" s="997" t="s">
        <v>42</v>
      </c>
      <c r="F5" s="998" t="s">
        <v>6</v>
      </c>
      <c r="G5" s="999">
        <v>7683687</v>
      </c>
      <c r="H5" s="1038" t="s">
        <v>414</v>
      </c>
      <c r="I5" s="964" t="s">
        <v>144</v>
      </c>
      <c r="J5" s="1004" t="s">
        <v>559</v>
      </c>
      <c r="K5" s="969" t="s">
        <v>229</v>
      </c>
      <c r="L5" s="531">
        <v>5000</v>
      </c>
      <c r="M5" s="532">
        <f t="shared" ref="M5:M99" si="0">N5+O5</f>
        <v>5000</v>
      </c>
      <c r="N5" s="234">
        <v>5000</v>
      </c>
      <c r="O5" s="533">
        <v>0</v>
      </c>
      <c r="P5" s="279">
        <f t="shared" ref="P5:P92" si="1">M5/L5</f>
        <v>1</v>
      </c>
      <c r="Q5" s="966">
        <f>(M5+M6+M7)/G5</f>
        <v>7.8328281722043081E-3</v>
      </c>
      <c r="R5" s="973" t="s">
        <v>719</v>
      </c>
      <c r="S5" s="317">
        <f>T5/L5</f>
        <v>0</v>
      </c>
      <c r="T5" s="10">
        <f>L5-M5</f>
        <v>0</v>
      </c>
    </row>
    <row r="6" spans="1:20" ht="46.5" customHeight="1" x14ac:dyDescent="0.25">
      <c r="A6" s="1020"/>
      <c r="B6" s="924"/>
      <c r="C6" s="924"/>
      <c r="D6" s="906"/>
      <c r="E6" s="991"/>
      <c r="F6" s="927"/>
      <c r="G6" s="1000"/>
      <c r="H6" s="960"/>
      <c r="I6" s="924"/>
      <c r="J6" s="1005"/>
      <c r="K6" s="970"/>
      <c r="L6" s="534">
        <v>5518441</v>
      </c>
      <c r="M6" s="494">
        <v>55185</v>
      </c>
      <c r="N6" s="623">
        <v>55185</v>
      </c>
      <c r="O6" s="535">
        <v>0</v>
      </c>
      <c r="P6" s="485">
        <f t="shared" si="1"/>
        <v>1.0000106914253501E-2</v>
      </c>
      <c r="Q6" s="942"/>
      <c r="R6" s="974"/>
      <c r="S6" s="315">
        <f t="shared" ref="S6:S58" si="2">T6/L6</f>
        <v>0.98999989308574654</v>
      </c>
      <c r="T6" s="5">
        <f t="shared" ref="T6:T58" si="3">L6-M6</f>
        <v>5463256</v>
      </c>
    </row>
    <row r="7" spans="1:20" ht="66.75" customHeight="1" x14ac:dyDescent="0.25">
      <c r="A7" s="1020"/>
      <c r="B7" s="924"/>
      <c r="C7" s="924"/>
      <c r="D7" s="906"/>
      <c r="E7" s="991"/>
      <c r="F7" s="927"/>
      <c r="G7" s="1000"/>
      <c r="H7" s="960"/>
      <c r="I7" s="924"/>
      <c r="J7" s="921" t="s">
        <v>132</v>
      </c>
      <c r="K7" s="970"/>
      <c r="L7" s="900">
        <v>576277</v>
      </c>
      <c r="M7" s="967">
        <v>0</v>
      </c>
      <c r="N7" s="890">
        <v>0</v>
      </c>
      <c r="O7" s="892">
        <v>0</v>
      </c>
      <c r="P7" s="894">
        <f t="shared" si="1"/>
        <v>0</v>
      </c>
      <c r="Q7" s="942"/>
      <c r="R7" s="974"/>
      <c r="S7" s="315">
        <f t="shared" si="2"/>
        <v>1</v>
      </c>
      <c r="T7" s="5">
        <f t="shared" si="3"/>
        <v>576277</v>
      </c>
    </row>
    <row r="8" spans="1:20" ht="252.75" customHeight="1" x14ac:dyDescent="0.25">
      <c r="A8" s="912"/>
      <c r="B8" s="907"/>
      <c r="C8" s="907"/>
      <c r="D8" s="907"/>
      <c r="E8" s="907"/>
      <c r="F8" s="910"/>
      <c r="G8" s="995"/>
      <c r="H8" s="961"/>
      <c r="I8" s="907"/>
      <c r="J8" s="907"/>
      <c r="K8" s="971"/>
      <c r="L8" s="946"/>
      <c r="M8" s="968"/>
      <c r="N8" s="1022"/>
      <c r="O8" s="893"/>
      <c r="P8" s="948"/>
      <c r="Q8" s="948"/>
      <c r="R8" s="920"/>
      <c r="S8" s="315"/>
      <c r="T8" s="5"/>
    </row>
    <row r="9" spans="1:20" ht="165" x14ac:dyDescent="0.25">
      <c r="A9" s="911">
        <v>2</v>
      </c>
      <c r="B9" s="913" t="s">
        <v>4</v>
      </c>
      <c r="C9" s="913" t="s">
        <v>157</v>
      </c>
      <c r="D9" s="918" t="s">
        <v>452</v>
      </c>
      <c r="E9" s="905" t="s">
        <v>43</v>
      </c>
      <c r="F9" s="926" t="s">
        <v>8</v>
      </c>
      <c r="G9" s="992">
        <v>98003445.049999997</v>
      </c>
      <c r="H9" s="959" t="s">
        <v>414</v>
      </c>
      <c r="I9" s="965" t="s">
        <v>258</v>
      </c>
      <c r="J9" s="181" t="s">
        <v>127</v>
      </c>
      <c r="K9" s="1001" t="s">
        <v>351</v>
      </c>
      <c r="L9" s="532">
        <v>5731781</v>
      </c>
      <c r="M9" s="532">
        <f t="shared" si="0"/>
        <v>1464072</v>
      </c>
      <c r="N9" s="182">
        <v>1464072</v>
      </c>
      <c r="O9" s="536">
        <v>0</v>
      </c>
      <c r="P9" s="180">
        <f t="shared" si="1"/>
        <v>0.25543055465657183</v>
      </c>
      <c r="Q9" s="894">
        <f>(M9+M10+M11+M12+M13)/G9</f>
        <v>1.5624328300079489E-2</v>
      </c>
      <c r="R9" s="281" t="s">
        <v>675</v>
      </c>
      <c r="S9" s="315">
        <f t="shared" si="2"/>
        <v>0.74456944534342817</v>
      </c>
      <c r="T9" s="5">
        <f t="shared" si="3"/>
        <v>4267709</v>
      </c>
    </row>
    <row r="10" spans="1:20" ht="45" x14ac:dyDescent="0.25">
      <c r="A10" s="1020"/>
      <c r="B10" s="924"/>
      <c r="C10" s="924"/>
      <c r="D10" s="906"/>
      <c r="E10" s="991"/>
      <c r="F10" s="927"/>
      <c r="G10" s="993"/>
      <c r="H10" s="960"/>
      <c r="I10" s="963"/>
      <c r="J10" s="484" t="s">
        <v>135</v>
      </c>
      <c r="K10" s="970"/>
      <c r="L10" s="532">
        <v>1464072</v>
      </c>
      <c r="M10" s="532">
        <f t="shared" si="0"/>
        <v>0</v>
      </c>
      <c r="N10" s="182">
        <v>0</v>
      </c>
      <c r="O10" s="536">
        <v>0</v>
      </c>
      <c r="P10" s="180">
        <f t="shared" si="1"/>
        <v>0</v>
      </c>
      <c r="Q10" s="942"/>
      <c r="R10" s="291" t="s">
        <v>503</v>
      </c>
      <c r="S10" s="315">
        <f t="shared" si="2"/>
        <v>1</v>
      </c>
      <c r="T10" s="5">
        <f>L10-M10</f>
        <v>1464072</v>
      </c>
    </row>
    <row r="11" spans="1:20" ht="56.25" customHeight="1" x14ac:dyDescent="0.25">
      <c r="A11" s="1020"/>
      <c r="B11" s="924"/>
      <c r="C11" s="924"/>
      <c r="D11" s="906"/>
      <c r="E11" s="991"/>
      <c r="F11" s="927"/>
      <c r="G11" s="993"/>
      <c r="H11" s="960"/>
      <c r="I11" s="963"/>
      <c r="J11" s="218" t="s">
        <v>141</v>
      </c>
      <c r="K11" s="983"/>
      <c r="L11" s="532">
        <v>26492</v>
      </c>
      <c r="M11" s="532">
        <f t="shared" si="0"/>
        <v>26492</v>
      </c>
      <c r="N11" s="182">
        <v>26492</v>
      </c>
      <c r="O11" s="536">
        <v>0</v>
      </c>
      <c r="P11" s="180">
        <f t="shared" si="1"/>
        <v>1</v>
      </c>
      <c r="Q11" s="942"/>
      <c r="R11" s="281" t="s">
        <v>674</v>
      </c>
      <c r="S11" s="315">
        <f t="shared" si="2"/>
        <v>0</v>
      </c>
      <c r="T11" s="5">
        <f t="shared" si="3"/>
        <v>0</v>
      </c>
    </row>
    <row r="12" spans="1:20" ht="183.75" customHeight="1" x14ac:dyDescent="0.25">
      <c r="A12" s="1020"/>
      <c r="B12" s="924"/>
      <c r="C12" s="924"/>
      <c r="D12" s="906"/>
      <c r="E12" s="991"/>
      <c r="F12" s="927"/>
      <c r="G12" s="993"/>
      <c r="H12" s="960"/>
      <c r="I12" s="963"/>
      <c r="J12" s="181" t="s">
        <v>127</v>
      </c>
      <c r="K12" s="975" t="s">
        <v>208</v>
      </c>
      <c r="L12" s="532">
        <v>81346508</v>
      </c>
      <c r="M12" s="532">
        <f t="shared" si="0"/>
        <v>40674</v>
      </c>
      <c r="N12" s="182">
        <v>40674</v>
      </c>
      <c r="O12" s="537">
        <v>0</v>
      </c>
      <c r="P12" s="180">
        <f t="shared" si="1"/>
        <v>5.0000917064565325E-4</v>
      </c>
      <c r="Q12" s="942"/>
      <c r="R12" s="293" t="s">
        <v>504</v>
      </c>
      <c r="S12" s="315">
        <f t="shared" si="2"/>
        <v>0.99949999082935437</v>
      </c>
      <c r="T12" s="5">
        <f t="shared" si="3"/>
        <v>81305834</v>
      </c>
    </row>
    <row r="13" spans="1:20" ht="141.75" customHeight="1" x14ac:dyDescent="0.25">
      <c r="A13" s="912"/>
      <c r="B13" s="907"/>
      <c r="C13" s="907"/>
      <c r="D13" s="907"/>
      <c r="E13" s="907"/>
      <c r="F13" s="910"/>
      <c r="G13" s="995"/>
      <c r="H13" s="961"/>
      <c r="I13" s="907"/>
      <c r="J13" s="484" t="s">
        <v>502</v>
      </c>
      <c r="K13" s="971"/>
      <c r="L13" s="532">
        <v>40674</v>
      </c>
      <c r="M13" s="532">
        <v>0</v>
      </c>
      <c r="N13" s="182">
        <v>0</v>
      </c>
      <c r="O13" s="537">
        <v>0</v>
      </c>
      <c r="P13" s="322">
        <f t="shared" si="1"/>
        <v>0</v>
      </c>
      <c r="Q13" s="895"/>
      <c r="R13" s="293" t="s">
        <v>505</v>
      </c>
      <c r="S13" s="315"/>
      <c r="T13" s="5"/>
    </row>
    <row r="14" spans="1:20" ht="60" x14ac:dyDescent="0.25">
      <c r="A14" s="911">
        <v>3</v>
      </c>
      <c r="B14" s="913" t="s">
        <v>4</v>
      </c>
      <c r="C14" s="996" t="s">
        <v>140</v>
      </c>
      <c r="D14" s="918" t="s">
        <v>453</v>
      </c>
      <c r="E14" s="905" t="s">
        <v>44</v>
      </c>
      <c r="F14" s="926" t="s">
        <v>10</v>
      </c>
      <c r="G14" s="992">
        <v>19287791.43</v>
      </c>
      <c r="H14" s="959" t="s">
        <v>415</v>
      </c>
      <c r="I14" s="962" t="s">
        <v>220</v>
      </c>
      <c r="J14" s="181" t="s">
        <v>128</v>
      </c>
      <c r="K14" s="982" t="s">
        <v>221</v>
      </c>
      <c r="L14" s="532">
        <v>2667</v>
      </c>
      <c r="M14" s="532">
        <f t="shared" si="0"/>
        <v>2667</v>
      </c>
      <c r="N14" s="182">
        <v>2667</v>
      </c>
      <c r="O14" s="537">
        <v>0</v>
      </c>
      <c r="P14" s="180">
        <f t="shared" si="1"/>
        <v>1</v>
      </c>
      <c r="Q14" s="894">
        <f>(M14+M15+M16+M17+M18+M19+M20+M21+M22)/G14</f>
        <v>9.7121508535516141E-3</v>
      </c>
      <c r="R14" s="281" t="s">
        <v>748</v>
      </c>
      <c r="S14" s="315">
        <f t="shared" si="2"/>
        <v>0</v>
      </c>
      <c r="T14" s="5">
        <f t="shared" si="3"/>
        <v>0</v>
      </c>
    </row>
    <row r="15" spans="1:20" ht="57.75" customHeight="1" x14ac:dyDescent="0.25">
      <c r="A15" s="1020"/>
      <c r="B15" s="924"/>
      <c r="C15" s="924"/>
      <c r="D15" s="906"/>
      <c r="E15" s="991"/>
      <c r="F15" s="927"/>
      <c r="G15" s="993"/>
      <c r="H15" s="960"/>
      <c r="I15" s="963"/>
      <c r="J15" s="181" t="s">
        <v>136</v>
      </c>
      <c r="K15" s="983"/>
      <c r="L15" s="185">
        <v>514</v>
      </c>
      <c r="M15" s="532">
        <f t="shared" si="0"/>
        <v>514</v>
      </c>
      <c r="N15" s="186">
        <v>514</v>
      </c>
      <c r="O15" s="143">
        <v>0</v>
      </c>
      <c r="P15" s="180">
        <f t="shared" si="1"/>
        <v>1</v>
      </c>
      <c r="Q15" s="942"/>
      <c r="R15" s="281" t="s">
        <v>749</v>
      </c>
      <c r="S15" s="315">
        <f t="shared" si="2"/>
        <v>0</v>
      </c>
      <c r="T15" s="5">
        <f t="shared" si="3"/>
        <v>0</v>
      </c>
    </row>
    <row r="16" spans="1:20" ht="32.25" customHeight="1" x14ac:dyDescent="0.25">
      <c r="A16" s="1020"/>
      <c r="B16" s="924"/>
      <c r="C16" s="924"/>
      <c r="D16" s="906"/>
      <c r="E16" s="991"/>
      <c r="F16" s="927"/>
      <c r="G16" s="993"/>
      <c r="H16" s="960"/>
      <c r="I16" s="963"/>
      <c r="J16" s="972" t="s">
        <v>128</v>
      </c>
      <c r="K16" s="982" t="s">
        <v>222</v>
      </c>
      <c r="L16" s="532">
        <v>84471</v>
      </c>
      <c r="M16" s="532">
        <f t="shared" si="0"/>
        <v>25.16</v>
      </c>
      <c r="N16" s="182">
        <v>25.16</v>
      </c>
      <c r="O16" s="538">
        <v>0</v>
      </c>
      <c r="P16" s="894">
        <f>(M16+M17)/L16</f>
        <v>1.2502982088527423</v>
      </c>
      <c r="Q16" s="942"/>
      <c r="R16" s="1023" t="s">
        <v>784</v>
      </c>
      <c r="S16" s="315">
        <f t="shared" si="2"/>
        <v>0.99970214629872967</v>
      </c>
      <c r="T16" s="5">
        <f t="shared" si="3"/>
        <v>84445.84</v>
      </c>
    </row>
    <row r="17" spans="1:20" ht="225.75" customHeight="1" x14ac:dyDescent="0.25">
      <c r="A17" s="1020"/>
      <c r="B17" s="924"/>
      <c r="C17" s="924"/>
      <c r="D17" s="906"/>
      <c r="E17" s="991"/>
      <c r="F17" s="927"/>
      <c r="G17" s="993"/>
      <c r="H17" s="960"/>
      <c r="I17" s="963"/>
      <c r="J17" s="972"/>
      <c r="K17" s="983"/>
      <c r="L17" s="532">
        <v>114985.28</v>
      </c>
      <c r="M17" s="532">
        <v>105588.78</v>
      </c>
      <c r="N17" s="182">
        <v>105588.78</v>
      </c>
      <c r="O17" s="538">
        <v>0</v>
      </c>
      <c r="P17" s="895"/>
      <c r="Q17" s="942"/>
      <c r="R17" s="1024"/>
      <c r="S17" s="315">
        <f t="shared" si="2"/>
        <v>8.1719155704104041E-2</v>
      </c>
      <c r="T17" s="5">
        <f t="shared" si="3"/>
        <v>9396.5</v>
      </c>
    </row>
    <row r="18" spans="1:20" ht="209.25" customHeight="1" x14ac:dyDescent="0.25">
      <c r="A18" s="1020"/>
      <c r="B18" s="924"/>
      <c r="C18" s="924"/>
      <c r="D18" s="906"/>
      <c r="E18" s="991"/>
      <c r="F18" s="927"/>
      <c r="G18" s="993"/>
      <c r="H18" s="960"/>
      <c r="I18" s="963"/>
      <c r="J18" s="181" t="s">
        <v>128</v>
      </c>
      <c r="K18" s="1006" t="s">
        <v>218</v>
      </c>
      <c r="L18" s="185">
        <v>253214</v>
      </c>
      <c r="M18" s="532">
        <v>63304</v>
      </c>
      <c r="N18" s="186">
        <v>63304</v>
      </c>
      <c r="O18" s="143">
        <v>0</v>
      </c>
      <c r="P18" s="180">
        <f t="shared" si="1"/>
        <v>0.2500019746143578</v>
      </c>
      <c r="Q18" s="942"/>
      <c r="R18" s="281" t="s">
        <v>785</v>
      </c>
      <c r="S18" s="315">
        <f t="shared" si="2"/>
        <v>0.7499980253856422</v>
      </c>
      <c r="T18" s="5">
        <f t="shared" si="3"/>
        <v>189910</v>
      </c>
    </row>
    <row r="19" spans="1:20" ht="150" x14ac:dyDescent="0.25">
      <c r="A19" s="1020"/>
      <c r="B19" s="924"/>
      <c r="C19" s="924"/>
      <c r="D19" s="906"/>
      <c r="E19" s="991"/>
      <c r="F19" s="927"/>
      <c r="G19" s="993"/>
      <c r="H19" s="960"/>
      <c r="I19" s="963"/>
      <c r="J19" s="181" t="s">
        <v>136</v>
      </c>
      <c r="K19" s="976"/>
      <c r="L19" s="185">
        <v>246056</v>
      </c>
      <c r="M19" s="532">
        <v>10930</v>
      </c>
      <c r="N19" s="186">
        <v>10930</v>
      </c>
      <c r="O19" s="143">
        <v>0</v>
      </c>
      <c r="P19" s="180">
        <f t="shared" si="1"/>
        <v>4.4420782260948727E-2</v>
      </c>
      <c r="Q19" s="942"/>
      <c r="R19" s="281" t="s">
        <v>786</v>
      </c>
      <c r="S19" s="315">
        <f t="shared" si="2"/>
        <v>0.9555792177390513</v>
      </c>
      <c r="T19" s="5">
        <f t="shared" si="3"/>
        <v>235126</v>
      </c>
    </row>
    <row r="20" spans="1:20" ht="90" x14ac:dyDescent="0.25">
      <c r="A20" s="1020"/>
      <c r="B20" s="924"/>
      <c r="C20" s="924"/>
      <c r="D20" s="906"/>
      <c r="E20" s="991"/>
      <c r="F20" s="927"/>
      <c r="G20" s="993"/>
      <c r="H20" s="960"/>
      <c r="I20" s="963"/>
      <c r="J20" s="181" t="s">
        <v>137</v>
      </c>
      <c r="K20" s="183" t="s">
        <v>219</v>
      </c>
      <c r="L20" s="185">
        <v>2796</v>
      </c>
      <c r="M20" s="532">
        <f t="shared" si="0"/>
        <v>2796</v>
      </c>
      <c r="N20" s="186">
        <v>2796</v>
      </c>
      <c r="O20" s="143">
        <v>0</v>
      </c>
      <c r="P20" s="180">
        <f t="shared" si="1"/>
        <v>1</v>
      </c>
      <c r="Q20" s="942"/>
      <c r="R20" s="281" t="s">
        <v>787</v>
      </c>
      <c r="S20" s="315">
        <f t="shared" si="2"/>
        <v>0</v>
      </c>
      <c r="T20" s="5">
        <f t="shared" si="3"/>
        <v>0</v>
      </c>
    </row>
    <row r="21" spans="1:20" ht="336.75" customHeight="1" x14ac:dyDescent="0.25">
      <c r="A21" s="1020"/>
      <c r="B21" s="924"/>
      <c r="C21" s="924"/>
      <c r="D21" s="906"/>
      <c r="E21" s="991"/>
      <c r="F21" s="927"/>
      <c r="G21" s="993"/>
      <c r="H21" s="960"/>
      <c r="I21" s="963"/>
      <c r="J21" s="181" t="s">
        <v>128</v>
      </c>
      <c r="K21" s="984" t="s">
        <v>298</v>
      </c>
      <c r="L21" s="532">
        <v>2400910</v>
      </c>
      <c r="M21" s="532">
        <f t="shared" si="0"/>
        <v>1501</v>
      </c>
      <c r="N21" s="186">
        <v>1501</v>
      </c>
      <c r="O21" s="199">
        <v>0</v>
      </c>
      <c r="P21" s="180">
        <f t="shared" si="1"/>
        <v>6.2517961939431298E-4</v>
      </c>
      <c r="Q21" s="942"/>
      <c r="R21" s="281" t="s">
        <v>506</v>
      </c>
      <c r="S21" s="315">
        <f t="shared" si="2"/>
        <v>0.99937482038060566</v>
      </c>
      <c r="T21" s="5">
        <f t="shared" si="3"/>
        <v>2399409</v>
      </c>
    </row>
    <row r="22" spans="1:20" ht="301.5" customHeight="1" x14ac:dyDescent="0.25">
      <c r="A22" s="912"/>
      <c r="B22" s="907"/>
      <c r="C22" s="907"/>
      <c r="D22" s="907"/>
      <c r="E22" s="907"/>
      <c r="F22" s="910"/>
      <c r="G22" s="995"/>
      <c r="H22" s="961"/>
      <c r="I22" s="907"/>
      <c r="J22" s="351" t="s">
        <v>132</v>
      </c>
      <c r="K22" s="971"/>
      <c r="L22" s="532">
        <v>10006</v>
      </c>
      <c r="M22" s="532">
        <v>0</v>
      </c>
      <c r="N22" s="186">
        <v>0</v>
      </c>
      <c r="O22" s="199">
        <v>0</v>
      </c>
      <c r="P22" s="349">
        <f t="shared" si="1"/>
        <v>0</v>
      </c>
      <c r="Q22" s="895"/>
      <c r="R22" s="281" t="s">
        <v>507</v>
      </c>
      <c r="S22" s="315"/>
      <c r="T22" s="5"/>
    </row>
    <row r="23" spans="1:20" ht="60" x14ac:dyDescent="0.25">
      <c r="A23" s="911">
        <v>4</v>
      </c>
      <c r="B23" s="913" t="s">
        <v>4</v>
      </c>
      <c r="C23" s="996" t="s">
        <v>158</v>
      </c>
      <c r="D23" s="918" t="s">
        <v>453</v>
      </c>
      <c r="E23" s="1081" t="s">
        <v>575</v>
      </c>
      <c r="F23" s="1082" t="s">
        <v>10</v>
      </c>
      <c r="G23" s="992">
        <v>6805967.21</v>
      </c>
      <c r="H23" s="959" t="s">
        <v>415</v>
      </c>
      <c r="I23" s="962" t="s">
        <v>220</v>
      </c>
      <c r="J23" s="181" t="s">
        <v>128</v>
      </c>
      <c r="K23" s="977" t="s">
        <v>223</v>
      </c>
      <c r="L23" s="532">
        <v>5610</v>
      </c>
      <c r="M23" s="532">
        <f t="shared" si="0"/>
        <v>0</v>
      </c>
      <c r="N23" s="182">
        <v>0</v>
      </c>
      <c r="O23" s="537">
        <v>0</v>
      </c>
      <c r="P23" s="180">
        <f t="shared" si="1"/>
        <v>0</v>
      </c>
      <c r="Q23" s="894">
        <f>(M23+M24+M25+M26+M27+M28+M29+M30+M31+M32)/G23</f>
        <v>4.8497148137156545E-3</v>
      </c>
      <c r="R23" s="281" t="s">
        <v>529</v>
      </c>
      <c r="S23" s="315">
        <f t="shared" si="2"/>
        <v>1</v>
      </c>
      <c r="T23" s="5">
        <f t="shared" si="3"/>
        <v>5610</v>
      </c>
    </row>
    <row r="24" spans="1:20" ht="45" x14ac:dyDescent="0.25">
      <c r="A24" s="1020"/>
      <c r="B24" s="924"/>
      <c r="C24" s="924"/>
      <c r="D24" s="906"/>
      <c r="E24" s="991"/>
      <c r="F24" s="927"/>
      <c r="G24" s="993"/>
      <c r="H24" s="960"/>
      <c r="I24" s="963"/>
      <c r="J24" s="181" t="s">
        <v>136</v>
      </c>
      <c r="K24" s="1028"/>
      <c r="L24" s="185">
        <v>1356</v>
      </c>
      <c r="M24" s="532">
        <f t="shared" si="0"/>
        <v>0</v>
      </c>
      <c r="N24" s="186">
        <v>0</v>
      </c>
      <c r="O24" s="143">
        <v>0</v>
      </c>
      <c r="P24" s="180">
        <f t="shared" si="1"/>
        <v>0</v>
      </c>
      <c r="Q24" s="942"/>
      <c r="R24" s="281" t="s">
        <v>530</v>
      </c>
      <c r="S24" s="315">
        <f t="shared" si="2"/>
        <v>1</v>
      </c>
      <c r="T24" s="5">
        <f t="shared" si="3"/>
        <v>1356</v>
      </c>
    </row>
    <row r="25" spans="1:20" ht="45" x14ac:dyDescent="0.25">
      <c r="A25" s="1020"/>
      <c r="B25" s="924"/>
      <c r="C25" s="924"/>
      <c r="D25" s="906"/>
      <c r="E25" s="991"/>
      <c r="F25" s="927"/>
      <c r="G25" s="993"/>
      <c r="H25" s="960"/>
      <c r="I25" s="963"/>
      <c r="J25" s="181" t="s">
        <v>128</v>
      </c>
      <c r="K25" s="977" t="s">
        <v>223</v>
      </c>
      <c r="L25" s="185">
        <v>6317</v>
      </c>
      <c r="M25" s="532">
        <f t="shared" si="0"/>
        <v>0</v>
      </c>
      <c r="N25" s="186">
        <v>0</v>
      </c>
      <c r="O25" s="143">
        <v>0</v>
      </c>
      <c r="P25" s="180">
        <f t="shared" si="1"/>
        <v>0</v>
      </c>
      <c r="Q25" s="942"/>
      <c r="R25" s="281" t="s">
        <v>531</v>
      </c>
      <c r="S25" s="315">
        <f t="shared" si="2"/>
        <v>1</v>
      </c>
      <c r="T25" s="5">
        <f t="shared" si="3"/>
        <v>6317</v>
      </c>
    </row>
    <row r="26" spans="1:20" ht="45" x14ac:dyDescent="0.25">
      <c r="A26" s="1020"/>
      <c r="B26" s="924"/>
      <c r="C26" s="924"/>
      <c r="D26" s="906"/>
      <c r="E26" s="991"/>
      <c r="F26" s="927"/>
      <c r="G26" s="993"/>
      <c r="H26" s="960"/>
      <c r="I26" s="963"/>
      <c r="J26" s="181" t="s">
        <v>136</v>
      </c>
      <c r="K26" s="1028"/>
      <c r="L26" s="185">
        <v>1760</v>
      </c>
      <c r="M26" s="532">
        <f t="shared" si="0"/>
        <v>0</v>
      </c>
      <c r="N26" s="186">
        <v>0</v>
      </c>
      <c r="O26" s="143">
        <v>0</v>
      </c>
      <c r="P26" s="180">
        <f t="shared" si="1"/>
        <v>0</v>
      </c>
      <c r="Q26" s="942"/>
      <c r="R26" s="281" t="s">
        <v>532</v>
      </c>
      <c r="S26" s="315">
        <f t="shared" si="2"/>
        <v>1</v>
      </c>
      <c r="T26" s="5">
        <f t="shared" si="3"/>
        <v>1760</v>
      </c>
    </row>
    <row r="27" spans="1:20" ht="120" x14ac:dyDescent="0.25">
      <c r="A27" s="1020"/>
      <c r="B27" s="924"/>
      <c r="C27" s="924"/>
      <c r="D27" s="906"/>
      <c r="E27" s="991"/>
      <c r="F27" s="927"/>
      <c r="G27" s="993"/>
      <c r="H27" s="960"/>
      <c r="I27" s="963"/>
      <c r="J27" s="181" t="s">
        <v>128</v>
      </c>
      <c r="K27" s="977" t="s">
        <v>224</v>
      </c>
      <c r="L27" s="532">
        <v>203970</v>
      </c>
      <c r="M27" s="532">
        <f t="shared" si="0"/>
        <v>1020</v>
      </c>
      <c r="N27" s="182">
        <v>1020</v>
      </c>
      <c r="O27" s="537">
        <v>0</v>
      </c>
      <c r="P27" s="180">
        <f t="shared" si="1"/>
        <v>5.0007354022650391E-3</v>
      </c>
      <c r="Q27" s="942"/>
      <c r="R27" s="281" t="s">
        <v>750</v>
      </c>
      <c r="S27" s="315">
        <f t="shared" si="2"/>
        <v>0.99499926459773491</v>
      </c>
      <c r="T27" s="5">
        <f t="shared" si="3"/>
        <v>202950</v>
      </c>
    </row>
    <row r="28" spans="1:20" ht="45" x14ac:dyDescent="0.25">
      <c r="A28" s="1020"/>
      <c r="B28" s="924"/>
      <c r="C28" s="924"/>
      <c r="D28" s="906"/>
      <c r="E28" s="991"/>
      <c r="F28" s="927"/>
      <c r="G28" s="993"/>
      <c r="H28" s="960"/>
      <c r="I28" s="963"/>
      <c r="J28" s="181" t="s">
        <v>136</v>
      </c>
      <c r="K28" s="1028"/>
      <c r="L28" s="185">
        <v>62628</v>
      </c>
      <c r="M28" s="532">
        <f t="shared" si="0"/>
        <v>0</v>
      </c>
      <c r="N28" s="186">
        <v>0</v>
      </c>
      <c r="O28" s="143">
        <v>0</v>
      </c>
      <c r="P28" s="180">
        <f t="shared" si="1"/>
        <v>0</v>
      </c>
      <c r="Q28" s="942"/>
      <c r="R28" s="281" t="s">
        <v>533</v>
      </c>
      <c r="S28" s="315">
        <f t="shared" si="2"/>
        <v>1</v>
      </c>
      <c r="T28" s="5">
        <f t="shared" si="3"/>
        <v>62628</v>
      </c>
    </row>
    <row r="29" spans="1:20" ht="252" customHeight="1" x14ac:dyDescent="0.25">
      <c r="A29" s="1020"/>
      <c r="B29" s="924"/>
      <c r="C29" s="924"/>
      <c r="D29" s="906"/>
      <c r="E29" s="991"/>
      <c r="F29" s="927"/>
      <c r="G29" s="993"/>
      <c r="H29" s="960"/>
      <c r="I29" s="963"/>
      <c r="J29" s="606" t="s">
        <v>128</v>
      </c>
      <c r="K29" s="975" t="s">
        <v>218</v>
      </c>
      <c r="L29" s="532">
        <v>54643</v>
      </c>
      <c r="M29" s="532">
        <f t="shared" si="0"/>
        <v>13661</v>
      </c>
      <c r="N29" s="186">
        <v>13661</v>
      </c>
      <c r="O29" s="537">
        <v>0</v>
      </c>
      <c r="P29" s="180">
        <f t="shared" si="1"/>
        <v>0.25000457515143754</v>
      </c>
      <c r="Q29" s="942"/>
      <c r="R29" s="281" t="s">
        <v>751</v>
      </c>
      <c r="S29" s="315">
        <f t="shared" si="2"/>
        <v>0.74999542484856252</v>
      </c>
      <c r="T29" s="5">
        <f t="shared" si="3"/>
        <v>40982</v>
      </c>
    </row>
    <row r="30" spans="1:20" ht="150" x14ac:dyDescent="0.25">
      <c r="A30" s="1020"/>
      <c r="B30" s="924"/>
      <c r="C30" s="924"/>
      <c r="D30" s="906"/>
      <c r="E30" s="991"/>
      <c r="F30" s="927"/>
      <c r="G30" s="993"/>
      <c r="H30" s="960"/>
      <c r="I30" s="963"/>
      <c r="J30" s="181" t="s">
        <v>136</v>
      </c>
      <c r="K30" s="976"/>
      <c r="L30" s="185">
        <v>54643</v>
      </c>
      <c r="M30" s="532">
        <f t="shared" si="0"/>
        <v>2536</v>
      </c>
      <c r="N30" s="186">
        <v>2536</v>
      </c>
      <c r="O30" s="143">
        <v>0</v>
      </c>
      <c r="P30" s="180">
        <f t="shared" si="1"/>
        <v>4.6410336182127629E-2</v>
      </c>
      <c r="Q30" s="942"/>
      <c r="R30" s="281" t="s">
        <v>752</v>
      </c>
      <c r="S30" s="315">
        <f t="shared" si="2"/>
        <v>0.95358966381787236</v>
      </c>
      <c r="T30" s="5">
        <f t="shared" si="3"/>
        <v>52107</v>
      </c>
    </row>
    <row r="31" spans="1:20" ht="315" x14ac:dyDescent="0.25">
      <c r="A31" s="1020"/>
      <c r="B31" s="924"/>
      <c r="C31" s="924"/>
      <c r="D31" s="906"/>
      <c r="E31" s="991"/>
      <c r="F31" s="927"/>
      <c r="G31" s="993"/>
      <c r="H31" s="960"/>
      <c r="I31" s="963"/>
      <c r="J31" s="606" t="s">
        <v>128</v>
      </c>
      <c r="K31" s="977" t="s">
        <v>299</v>
      </c>
      <c r="L31" s="532">
        <v>474280.44</v>
      </c>
      <c r="M31" s="532">
        <f t="shared" si="0"/>
        <v>13849</v>
      </c>
      <c r="N31" s="186">
        <v>13849</v>
      </c>
      <c r="O31" s="199">
        <v>0</v>
      </c>
      <c r="P31" s="180">
        <f t="shared" si="1"/>
        <v>2.9200023513514493E-2</v>
      </c>
      <c r="Q31" s="942"/>
      <c r="R31" s="281" t="s">
        <v>508</v>
      </c>
      <c r="S31" s="315">
        <f t="shared" si="2"/>
        <v>0.97079997648648553</v>
      </c>
      <c r="T31" s="5">
        <f t="shared" si="3"/>
        <v>460431.44</v>
      </c>
    </row>
    <row r="32" spans="1:20" ht="315" x14ac:dyDescent="0.25">
      <c r="A32" s="912"/>
      <c r="B32" s="907"/>
      <c r="C32" s="907"/>
      <c r="D32" s="907"/>
      <c r="E32" s="907"/>
      <c r="F32" s="910"/>
      <c r="G32" s="995"/>
      <c r="H32" s="961"/>
      <c r="I32" s="907"/>
      <c r="J32" s="352" t="s">
        <v>373</v>
      </c>
      <c r="K32" s="978"/>
      <c r="L32" s="532">
        <v>13849</v>
      </c>
      <c r="M32" s="532">
        <f t="shared" si="0"/>
        <v>1941</v>
      </c>
      <c r="N32" s="186">
        <v>1941</v>
      </c>
      <c r="O32" s="199">
        <v>0</v>
      </c>
      <c r="P32" s="350">
        <f t="shared" si="1"/>
        <v>0.14015452379233156</v>
      </c>
      <c r="Q32" s="895"/>
      <c r="R32" s="281" t="s">
        <v>509</v>
      </c>
      <c r="S32" s="315"/>
      <c r="T32" s="5"/>
    </row>
    <row r="33" spans="1:20" ht="75" x14ac:dyDescent="0.25">
      <c r="A33" s="911">
        <v>5</v>
      </c>
      <c r="B33" s="913" t="s">
        <v>4</v>
      </c>
      <c r="C33" s="996" t="s">
        <v>159</v>
      </c>
      <c r="D33" s="918" t="s">
        <v>453</v>
      </c>
      <c r="E33" s="905" t="s">
        <v>45</v>
      </c>
      <c r="F33" s="926" t="s">
        <v>10</v>
      </c>
      <c r="G33" s="992">
        <v>6348047.6299999999</v>
      </c>
      <c r="H33" s="959" t="s">
        <v>415</v>
      </c>
      <c r="I33" s="962" t="s">
        <v>220</v>
      </c>
      <c r="J33" s="606" t="s">
        <v>128</v>
      </c>
      <c r="K33" s="187" t="s">
        <v>224</v>
      </c>
      <c r="L33" s="185">
        <v>66</v>
      </c>
      <c r="M33" s="532">
        <f t="shared" si="0"/>
        <v>66</v>
      </c>
      <c r="N33" s="186">
        <v>66</v>
      </c>
      <c r="O33" s="143">
        <v>0</v>
      </c>
      <c r="P33" s="180">
        <f t="shared" si="1"/>
        <v>1</v>
      </c>
      <c r="Q33" s="894">
        <f>(M33+M34+M35+M36+M37+M38)/G33</f>
        <v>5.2671312423659307E-3</v>
      </c>
      <c r="R33" s="281" t="s">
        <v>720</v>
      </c>
      <c r="S33" s="315">
        <f t="shared" si="2"/>
        <v>0</v>
      </c>
      <c r="T33" s="5">
        <f t="shared" si="3"/>
        <v>0</v>
      </c>
    </row>
    <row r="34" spans="1:20" ht="192" customHeight="1" x14ac:dyDescent="0.25">
      <c r="A34" s="1020"/>
      <c r="B34" s="924"/>
      <c r="C34" s="924"/>
      <c r="D34" s="906"/>
      <c r="E34" s="991"/>
      <c r="F34" s="927"/>
      <c r="G34" s="993"/>
      <c r="H34" s="960"/>
      <c r="I34" s="963"/>
      <c r="J34" s="606" t="s">
        <v>128</v>
      </c>
      <c r="K34" s="975" t="s">
        <v>218</v>
      </c>
      <c r="L34" s="185">
        <v>54937</v>
      </c>
      <c r="M34" s="532">
        <v>13734</v>
      </c>
      <c r="N34" s="186">
        <v>13734</v>
      </c>
      <c r="O34" s="143">
        <v>0</v>
      </c>
      <c r="P34" s="180">
        <f t="shared" si="1"/>
        <v>0.24999544933287221</v>
      </c>
      <c r="Q34" s="942"/>
      <c r="R34" s="281" t="s">
        <v>788</v>
      </c>
      <c r="S34" s="315">
        <f t="shared" si="2"/>
        <v>0.75000455066712779</v>
      </c>
      <c r="T34" s="5">
        <f t="shared" si="3"/>
        <v>41203</v>
      </c>
    </row>
    <row r="35" spans="1:20" ht="132" customHeight="1" x14ac:dyDescent="0.25">
      <c r="A35" s="1020"/>
      <c r="B35" s="924"/>
      <c r="C35" s="924"/>
      <c r="D35" s="906"/>
      <c r="E35" s="991"/>
      <c r="F35" s="927"/>
      <c r="G35" s="993"/>
      <c r="H35" s="960"/>
      <c r="I35" s="963"/>
      <c r="J35" s="181" t="s">
        <v>136</v>
      </c>
      <c r="K35" s="976"/>
      <c r="L35" s="185">
        <v>54937</v>
      </c>
      <c r="M35" s="532">
        <f t="shared" si="0"/>
        <v>2550</v>
      </c>
      <c r="N35" s="186">
        <v>2550</v>
      </c>
      <c r="O35" s="143">
        <v>0</v>
      </c>
      <c r="P35" s="180">
        <f t="shared" si="1"/>
        <v>4.6416804703569542E-2</v>
      </c>
      <c r="Q35" s="942"/>
      <c r="R35" s="281" t="s">
        <v>753</v>
      </c>
      <c r="S35" s="315">
        <f t="shared" si="2"/>
        <v>0.95358319529643043</v>
      </c>
      <c r="T35" s="5">
        <f t="shared" si="3"/>
        <v>52387</v>
      </c>
    </row>
    <row r="36" spans="1:20" ht="65.25" customHeight="1" x14ac:dyDescent="0.25">
      <c r="A36" s="1020"/>
      <c r="B36" s="924"/>
      <c r="C36" s="924"/>
      <c r="D36" s="906"/>
      <c r="E36" s="991"/>
      <c r="F36" s="927"/>
      <c r="G36" s="993"/>
      <c r="H36" s="960"/>
      <c r="I36" s="963"/>
      <c r="J36" s="1002" t="s">
        <v>369</v>
      </c>
      <c r="K36" s="977" t="s">
        <v>300</v>
      </c>
      <c r="L36" s="900">
        <v>672878.4</v>
      </c>
      <c r="M36" s="532">
        <f t="shared" si="0"/>
        <v>0</v>
      </c>
      <c r="N36" s="481">
        <v>0</v>
      </c>
      <c r="O36" s="199">
        <v>0</v>
      </c>
      <c r="P36" s="894">
        <f>(M36+M37)/L36</f>
        <v>2.228634475411902E-2</v>
      </c>
      <c r="Q36" s="942"/>
      <c r="R36" s="980" t="s">
        <v>721</v>
      </c>
      <c r="S36" s="315">
        <f t="shared" si="2"/>
        <v>1</v>
      </c>
      <c r="T36" s="5">
        <f t="shared" si="3"/>
        <v>672878.4</v>
      </c>
    </row>
    <row r="37" spans="1:20" ht="354.75" customHeight="1" x14ac:dyDescent="0.25">
      <c r="A37" s="1040"/>
      <c r="B37" s="906"/>
      <c r="C37" s="906"/>
      <c r="D37" s="906"/>
      <c r="E37" s="906"/>
      <c r="F37" s="909"/>
      <c r="G37" s="994"/>
      <c r="H37" s="960"/>
      <c r="I37" s="906"/>
      <c r="J37" s="1003"/>
      <c r="K37" s="979"/>
      <c r="L37" s="946"/>
      <c r="M37" s="532">
        <f t="shared" si="0"/>
        <v>14996</v>
      </c>
      <c r="N37" s="186">
        <v>14996</v>
      </c>
      <c r="O37" s="199">
        <v>0</v>
      </c>
      <c r="P37" s="895"/>
      <c r="Q37" s="942"/>
      <c r="R37" s="981"/>
      <c r="S37" s="315"/>
      <c r="T37" s="5"/>
    </row>
    <row r="38" spans="1:20" ht="282" customHeight="1" x14ac:dyDescent="0.25">
      <c r="A38" s="912"/>
      <c r="B38" s="907"/>
      <c r="C38" s="907"/>
      <c r="D38" s="907"/>
      <c r="E38" s="907"/>
      <c r="F38" s="910"/>
      <c r="G38" s="995"/>
      <c r="H38" s="961"/>
      <c r="I38" s="907"/>
      <c r="J38" s="353" t="s">
        <v>132</v>
      </c>
      <c r="K38" s="971"/>
      <c r="L38" s="539">
        <v>14996</v>
      </c>
      <c r="M38" s="532">
        <f t="shared" si="0"/>
        <v>2090</v>
      </c>
      <c r="N38" s="186">
        <v>2090</v>
      </c>
      <c r="O38" s="199">
        <v>0</v>
      </c>
      <c r="P38" s="350">
        <f>M38/L38</f>
        <v>0.13937049879967991</v>
      </c>
      <c r="Q38" s="895"/>
      <c r="R38" s="293" t="s">
        <v>510</v>
      </c>
      <c r="S38" s="315"/>
      <c r="T38" s="5"/>
    </row>
    <row r="39" spans="1:20" ht="152.25" customHeight="1" x14ac:dyDescent="0.25">
      <c r="A39" s="911">
        <v>6</v>
      </c>
      <c r="B39" s="902" t="s">
        <v>4</v>
      </c>
      <c r="C39" s="1084" t="s">
        <v>160</v>
      </c>
      <c r="D39" s="1080" t="s">
        <v>452</v>
      </c>
      <c r="E39" s="1083" t="s">
        <v>46</v>
      </c>
      <c r="F39" s="926" t="s">
        <v>8</v>
      </c>
      <c r="G39" s="992">
        <v>67542348.040000007</v>
      </c>
      <c r="H39" s="1088" t="s">
        <v>70</v>
      </c>
      <c r="I39" s="962" t="s">
        <v>146</v>
      </c>
      <c r="J39" s="726" t="s">
        <v>127</v>
      </c>
      <c r="K39" s="454" t="s">
        <v>209</v>
      </c>
      <c r="L39" s="532">
        <v>5787124.75</v>
      </c>
      <c r="M39" s="532">
        <f t="shared" si="0"/>
        <v>5759375</v>
      </c>
      <c r="N39" s="280">
        <v>5759375</v>
      </c>
      <c r="O39" s="537">
        <v>0</v>
      </c>
      <c r="P39" s="180">
        <f t="shared" si="1"/>
        <v>0.99520491587813098</v>
      </c>
      <c r="Q39" s="894">
        <f>(M39+M40)/G39</f>
        <v>8.5270577158335928E-2</v>
      </c>
      <c r="R39" s="281" t="s">
        <v>511</v>
      </c>
      <c r="S39" s="315">
        <f t="shared" si="2"/>
        <v>4.7950841218689817E-3</v>
      </c>
      <c r="T39" s="5">
        <f t="shared" si="3"/>
        <v>27749.75</v>
      </c>
    </row>
    <row r="40" spans="1:20" ht="84" customHeight="1" x14ac:dyDescent="0.25">
      <c r="A40" s="912"/>
      <c r="B40" s="904"/>
      <c r="C40" s="904"/>
      <c r="D40" s="904"/>
      <c r="E40" s="904"/>
      <c r="F40" s="910"/>
      <c r="G40" s="995"/>
      <c r="H40" s="961"/>
      <c r="I40" s="907"/>
      <c r="J40" s="452" t="s">
        <v>354</v>
      </c>
      <c r="K40" s="455" t="s">
        <v>497</v>
      </c>
      <c r="L40" s="532">
        <v>0</v>
      </c>
      <c r="M40" s="532">
        <v>0</v>
      </c>
      <c r="N40" s="481">
        <v>0</v>
      </c>
      <c r="O40" s="537">
        <v>0</v>
      </c>
      <c r="P40" s="582">
        <v>0</v>
      </c>
      <c r="Q40" s="895"/>
      <c r="R40" s="281" t="s">
        <v>512</v>
      </c>
      <c r="S40" s="315"/>
      <c r="T40" s="5"/>
    </row>
    <row r="41" spans="1:20" ht="126.75" customHeight="1" x14ac:dyDescent="0.25">
      <c r="A41" s="911">
        <v>7</v>
      </c>
      <c r="B41" s="902" t="s">
        <v>4</v>
      </c>
      <c r="C41" s="1084" t="s">
        <v>161</v>
      </c>
      <c r="D41" s="1080" t="s">
        <v>452</v>
      </c>
      <c r="E41" s="1083" t="s">
        <v>47</v>
      </c>
      <c r="F41" s="926" t="s">
        <v>8</v>
      </c>
      <c r="G41" s="992">
        <v>109809294.19</v>
      </c>
      <c r="H41" s="1088" t="s">
        <v>70</v>
      </c>
      <c r="I41" s="962" t="s">
        <v>146</v>
      </c>
      <c r="J41" s="181" t="s">
        <v>127</v>
      </c>
      <c r="K41" s="456" t="s">
        <v>209</v>
      </c>
      <c r="L41" s="532">
        <v>4715937.32</v>
      </c>
      <c r="M41" s="532">
        <f t="shared" si="0"/>
        <v>4711313</v>
      </c>
      <c r="N41" s="280">
        <v>4711313</v>
      </c>
      <c r="O41" s="537">
        <v>0</v>
      </c>
      <c r="P41" s="180">
        <f t="shared" si="1"/>
        <v>0.9990194271708428</v>
      </c>
      <c r="Q41" s="894">
        <f>(M41+M42)/G41</f>
        <v>4.2904501251489195E-2</v>
      </c>
      <c r="R41" s="281" t="s">
        <v>513</v>
      </c>
      <c r="S41" s="315">
        <f t="shared" si="2"/>
        <v>9.8057282915717334E-4</v>
      </c>
      <c r="T41" s="5">
        <f t="shared" si="3"/>
        <v>4624.320000000298</v>
      </c>
    </row>
    <row r="42" spans="1:20" ht="82.5" customHeight="1" x14ac:dyDescent="0.25">
      <c r="A42" s="912"/>
      <c r="B42" s="904"/>
      <c r="C42" s="904"/>
      <c r="D42" s="904"/>
      <c r="E42" s="904"/>
      <c r="F42" s="910"/>
      <c r="G42" s="995"/>
      <c r="H42" s="961"/>
      <c r="I42" s="907"/>
      <c r="J42" s="453" t="s">
        <v>354</v>
      </c>
      <c r="K42" s="455" t="s">
        <v>498</v>
      </c>
      <c r="L42" s="597">
        <v>0</v>
      </c>
      <c r="M42" s="597">
        <v>0</v>
      </c>
      <c r="N42" s="624">
        <v>0</v>
      </c>
      <c r="O42" s="540">
        <v>0</v>
      </c>
      <c r="P42" s="451">
        <v>0</v>
      </c>
      <c r="Q42" s="895"/>
      <c r="R42" s="281" t="s">
        <v>514</v>
      </c>
      <c r="S42" s="315"/>
      <c r="T42" s="5"/>
    </row>
    <row r="43" spans="1:20" ht="292.89999999999998" customHeight="1" x14ac:dyDescent="0.25">
      <c r="A43" s="911">
        <v>8</v>
      </c>
      <c r="B43" s="913" t="s">
        <v>4</v>
      </c>
      <c r="C43" s="913" t="s">
        <v>162</v>
      </c>
      <c r="D43" s="918" t="s">
        <v>454</v>
      </c>
      <c r="E43" s="913" t="s">
        <v>48</v>
      </c>
      <c r="F43" s="913" t="s">
        <v>16</v>
      </c>
      <c r="G43" s="1093">
        <v>5213341.5599999996</v>
      </c>
      <c r="H43" s="1090" t="s">
        <v>416</v>
      </c>
      <c r="I43" s="913" t="s">
        <v>227</v>
      </c>
      <c r="J43" s="464" t="s">
        <v>128</v>
      </c>
      <c r="K43" s="952" t="s">
        <v>500</v>
      </c>
      <c r="L43" s="541">
        <v>3263660</v>
      </c>
      <c r="M43" s="541">
        <f t="shared" si="0"/>
        <v>979098</v>
      </c>
      <c r="N43" s="465">
        <v>979098</v>
      </c>
      <c r="O43" s="542">
        <v>0</v>
      </c>
      <c r="P43" s="286">
        <f t="shared" si="1"/>
        <v>0.3</v>
      </c>
      <c r="Q43" s="894">
        <f>(M43+M45)/G43</f>
        <v>0.1941361386649679</v>
      </c>
      <c r="R43" s="943" t="s">
        <v>665</v>
      </c>
      <c r="S43" s="315">
        <f t="shared" si="2"/>
        <v>0.7</v>
      </c>
      <c r="T43" s="5">
        <f t="shared" si="3"/>
        <v>2284562</v>
      </c>
    </row>
    <row r="44" spans="1:20" ht="238.5" customHeight="1" x14ac:dyDescent="0.25">
      <c r="A44" s="1020"/>
      <c r="B44" s="924"/>
      <c r="C44" s="924"/>
      <c r="D44" s="958"/>
      <c r="E44" s="924"/>
      <c r="F44" s="924"/>
      <c r="G44" s="1094"/>
      <c r="H44" s="1091"/>
      <c r="I44" s="924"/>
      <c r="J44" s="463" t="s">
        <v>132</v>
      </c>
      <c r="K44" s="953"/>
      <c r="L44" s="539">
        <v>979098</v>
      </c>
      <c r="M44" s="532">
        <f t="shared" si="0"/>
        <v>979098</v>
      </c>
      <c r="N44" s="383">
        <v>979098</v>
      </c>
      <c r="O44" s="543">
        <v>0</v>
      </c>
      <c r="P44" s="386">
        <f>M44/L44</f>
        <v>1</v>
      </c>
      <c r="Q44" s="942"/>
      <c r="R44" s="944"/>
      <c r="S44" s="315"/>
      <c r="T44" s="5"/>
    </row>
    <row r="45" spans="1:20" ht="294.75" customHeight="1" x14ac:dyDescent="0.25">
      <c r="A45" s="925"/>
      <c r="B45" s="914"/>
      <c r="C45" s="914"/>
      <c r="D45" s="1086"/>
      <c r="E45" s="914"/>
      <c r="F45" s="914"/>
      <c r="G45" s="1095"/>
      <c r="H45" s="1092"/>
      <c r="I45" s="914"/>
      <c r="J45" s="607" t="s">
        <v>381</v>
      </c>
      <c r="K45" s="308" t="s">
        <v>322</v>
      </c>
      <c r="L45" s="532">
        <v>35000</v>
      </c>
      <c r="M45" s="532">
        <f t="shared" si="0"/>
        <v>33000</v>
      </c>
      <c r="N45" s="182">
        <v>33000</v>
      </c>
      <c r="O45" s="537"/>
      <c r="P45" s="306">
        <f t="shared" si="1"/>
        <v>0.94285714285714284</v>
      </c>
      <c r="Q45" s="895"/>
      <c r="R45" s="307" t="s">
        <v>722</v>
      </c>
      <c r="S45" s="315">
        <f t="shared" si="2"/>
        <v>5.7142857142857141E-2</v>
      </c>
      <c r="T45" s="5">
        <f t="shared" si="3"/>
        <v>2000</v>
      </c>
    </row>
    <row r="46" spans="1:20" ht="65.25" customHeight="1" x14ac:dyDescent="0.25">
      <c r="A46" s="911">
        <v>9</v>
      </c>
      <c r="B46" s="913" t="s">
        <v>4</v>
      </c>
      <c r="C46" s="1068" t="s">
        <v>163</v>
      </c>
      <c r="D46" s="918" t="s">
        <v>454</v>
      </c>
      <c r="E46" s="1087" t="s">
        <v>49</v>
      </c>
      <c r="F46" s="908" t="s">
        <v>16</v>
      </c>
      <c r="G46" s="1033">
        <v>7683717.46</v>
      </c>
      <c r="H46" s="1096" t="s">
        <v>416</v>
      </c>
      <c r="I46" s="1097" t="s">
        <v>228</v>
      </c>
      <c r="J46" s="189" t="s">
        <v>128</v>
      </c>
      <c r="K46" s="1099" t="s">
        <v>271</v>
      </c>
      <c r="L46" s="532">
        <v>994</v>
      </c>
      <c r="M46" s="532">
        <f t="shared" si="0"/>
        <v>994</v>
      </c>
      <c r="N46" s="182">
        <v>994</v>
      </c>
      <c r="O46" s="537"/>
      <c r="P46" s="180">
        <f t="shared" si="1"/>
        <v>1</v>
      </c>
      <c r="Q46" s="894">
        <f>(M46+M47+M48+M49)/G46</f>
        <v>5.2740356749140536E-2</v>
      </c>
      <c r="R46" s="919" t="s">
        <v>723</v>
      </c>
      <c r="S46" s="315">
        <f t="shared" si="2"/>
        <v>0</v>
      </c>
      <c r="T46" s="5">
        <f t="shared" si="3"/>
        <v>0</v>
      </c>
    </row>
    <row r="47" spans="1:20" ht="117.75" customHeight="1" x14ac:dyDescent="0.25">
      <c r="A47" s="1020"/>
      <c r="B47" s="924"/>
      <c r="C47" s="924"/>
      <c r="D47" s="906"/>
      <c r="E47" s="991"/>
      <c r="F47" s="1089"/>
      <c r="G47" s="1000"/>
      <c r="H47" s="960"/>
      <c r="I47" s="924"/>
      <c r="J47" s="300" t="s">
        <v>136</v>
      </c>
      <c r="K47" s="1100"/>
      <c r="L47" s="532">
        <v>924</v>
      </c>
      <c r="M47" s="532">
        <f t="shared" si="0"/>
        <v>924</v>
      </c>
      <c r="N47" s="182">
        <v>924</v>
      </c>
      <c r="O47" s="537"/>
      <c r="P47" s="299">
        <f t="shared" si="1"/>
        <v>1</v>
      </c>
      <c r="Q47" s="942"/>
      <c r="R47" s="920"/>
      <c r="S47" s="315">
        <f t="shared" si="2"/>
        <v>0</v>
      </c>
      <c r="T47" s="5">
        <f t="shared" si="3"/>
        <v>0</v>
      </c>
    </row>
    <row r="48" spans="1:20" ht="381" customHeight="1" x14ac:dyDescent="0.25">
      <c r="A48" s="1020"/>
      <c r="B48" s="924"/>
      <c r="C48" s="924"/>
      <c r="D48" s="906"/>
      <c r="E48" s="991"/>
      <c r="F48" s="1089"/>
      <c r="G48" s="1000"/>
      <c r="H48" s="960"/>
      <c r="I48" s="924"/>
      <c r="J48" s="189" t="s">
        <v>128</v>
      </c>
      <c r="K48" s="769" t="s">
        <v>210</v>
      </c>
      <c r="L48" s="532">
        <v>4033239.72</v>
      </c>
      <c r="M48" s="532">
        <v>201662</v>
      </c>
      <c r="N48" s="182">
        <v>201662</v>
      </c>
      <c r="O48" s="537">
        <v>0</v>
      </c>
      <c r="P48" s="180">
        <f t="shared" si="1"/>
        <v>5.0000003471154943E-2</v>
      </c>
      <c r="Q48" s="942"/>
      <c r="R48" s="281" t="s">
        <v>693</v>
      </c>
      <c r="S48" s="315">
        <f t="shared" si="2"/>
        <v>0.94999999652884504</v>
      </c>
      <c r="T48" s="5">
        <f t="shared" si="3"/>
        <v>3831577.72</v>
      </c>
    </row>
    <row r="49" spans="1:20" ht="61.5" customHeight="1" x14ac:dyDescent="0.25">
      <c r="A49" s="1020"/>
      <c r="B49" s="924"/>
      <c r="C49" s="924"/>
      <c r="D49" s="906"/>
      <c r="E49" s="991"/>
      <c r="F49" s="1089"/>
      <c r="G49" s="1000"/>
      <c r="H49" s="960"/>
      <c r="I49" s="924"/>
      <c r="J49" s="630" t="s">
        <v>606</v>
      </c>
      <c r="K49" s="631" t="s">
        <v>607</v>
      </c>
      <c r="L49" s="532">
        <v>201662</v>
      </c>
      <c r="M49" s="532">
        <v>201662</v>
      </c>
      <c r="N49" s="182">
        <v>201662</v>
      </c>
      <c r="O49" s="537">
        <v>0</v>
      </c>
      <c r="P49" s="622">
        <v>0</v>
      </c>
      <c r="Q49" s="942"/>
      <c r="R49" s="281" t="s">
        <v>666</v>
      </c>
      <c r="S49" s="315"/>
      <c r="T49" s="5"/>
    </row>
    <row r="50" spans="1:20" ht="79.5" customHeight="1" x14ac:dyDescent="0.25">
      <c r="A50" s="912"/>
      <c r="B50" s="907"/>
      <c r="C50" s="907"/>
      <c r="D50" s="907"/>
      <c r="E50" s="907"/>
      <c r="F50" s="910"/>
      <c r="G50" s="995"/>
      <c r="H50" s="961"/>
      <c r="I50" s="907"/>
      <c r="J50" s="367" t="s">
        <v>381</v>
      </c>
      <c r="K50" s="190" t="s">
        <v>210</v>
      </c>
      <c r="L50" s="532">
        <v>0</v>
      </c>
      <c r="M50" s="532">
        <v>0</v>
      </c>
      <c r="N50" s="544">
        <v>0</v>
      </c>
      <c r="O50" s="537">
        <v>0</v>
      </c>
      <c r="P50" s="366">
        <v>0</v>
      </c>
      <c r="Q50" s="948"/>
      <c r="R50" s="281" t="s">
        <v>515</v>
      </c>
      <c r="S50" s="315"/>
      <c r="T50" s="5"/>
    </row>
    <row r="51" spans="1:20" ht="375" x14ac:dyDescent="0.25">
      <c r="A51" s="911">
        <v>10</v>
      </c>
      <c r="B51" s="913" t="s">
        <v>4</v>
      </c>
      <c r="C51" s="1068" t="s">
        <v>164</v>
      </c>
      <c r="D51" s="918" t="s">
        <v>455</v>
      </c>
      <c r="E51" s="905" t="s">
        <v>50</v>
      </c>
      <c r="F51" s="908" t="s">
        <v>16</v>
      </c>
      <c r="G51" s="1033">
        <v>13179425.42</v>
      </c>
      <c r="H51" s="1096" t="s">
        <v>70</v>
      </c>
      <c r="I51" s="913" t="s">
        <v>147</v>
      </c>
      <c r="J51" s="181" t="s">
        <v>128</v>
      </c>
      <c r="K51" s="1124" t="s">
        <v>211</v>
      </c>
      <c r="L51" s="532">
        <v>101336.35</v>
      </c>
      <c r="M51" s="532">
        <f t="shared" si="0"/>
        <v>20269</v>
      </c>
      <c r="N51" s="182">
        <v>20269</v>
      </c>
      <c r="O51" s="537">
        <v>0</v>
      </c>
      <c r="P51" s="180">
        <f t="shared" si="1"/>
        <v>0.20001707186019627</v>
      </c>
      <c r="Q51" s="894">
        <f>M51/G51</f>
        <v>1.5379274402388932E-3</v>
      </c>
      <c r="R51" s="281" t="s">
        <v>677</v>
      </c>
      <c r="S51" s="315">
        <f t="shared" si="2"/>
        <v>0.79998292813980376</v>
      </c>
      <c r="T51" s="5">
        <f t="shared" si="3"/>
        <v>81067.350000000006</v>
      </c>
    </row>
    <row r="52" spans="1:20" ht="112.5" customHeight="1" x14ac:dyDescent="0.25">
      <c r="A52" s="1020"/>
      <c r="B52" s="924"/>
      <c r="C52" s="924"/>
      <c r="D52" s="958"/>
      <c r="E52" s="991"/>
      <c r="F52" s="1089"/>
      <c r="G52" s="1000"/>
      <c r="H52" s="1101"/>
      <c r="I52" s="924"/>
      <c r="J52" s="462" t="s">
        <v>132</v>
      </c>
      <c r="K52" s="1098"/>
      <c r="L52" s="532">
        <v>20269</v>
      </c>
      <c r="M52" s="197">
        <v>20269</v>
      </c>
      <c r="N52" s="182">
        <v>20269</v>
      </c>
      <c r="O52" s="537">
        <v>0</v>
      </c>
      <c r="P52" s="461">
        <f t="shared" si="1"/>
        <v>1</v>
      </c>
      <c r="Q52" s="942"/>
      <c r="R52" s="281" t="s">
        <v>667</v>
      </c>
      <c r="S52" s="315">
        <f t="shared" si="2"/>
        <v>0</v>
      </c>
      <c r="T52" s="5">
        <f t="shared" si="3"/>
        <v>0</v>
      </c>
    </row>
    <row r="53" spans="1:20" ht="60" x14ac:dyDescent="0.25">
      <c r="A53" s="925"/>
      <c r="B53" s="914"/>
      <c r="C53" s="914"/>
      <c r="D53" s="907"/>
      <c r="E53" s="1031"/>
      <c r="F53" s="1032"/>
      <c r="G53" s="1034"/>
      <c r="H53" s="961"/>
      <c r="I53" s="914"/>
      <c r="J53" s="607" t="s">
        <v>381</v>
      </c>
      <c r="K53" s="976"/>
      <c r="L53" s="532">
        <v>0</v>
      </c>
      <c r="M53" s="197">
        <v>0</v>
      </c>
      <c r="N53" s="544">
        <v>0</v>
      </c>
      <c r="O53" s="537">
        <v>0</v>
      </c>
      <c r="P53" s="314">
        <v>0</v>
      </c>
      <c r="Q53" s="895"/>
      <c r="R53" s="281" t="s">
        <v>516</v>
      </c>
      <c r="S53" s="315" t="e">
        <f t="shared" si="2"/>
        <v>#DIV/0!</v>
      </c>
      <c r="T53" s="5">
        <f t="shared" si="3"/>
        <v>0</v>
      </c>
    </row>
    <row r="54" spans="1:20" ht="379.15" customHeight="1" x14ac:dyDescent="0.25">
      <c r="A54" s="911">
        <v>11</v>
      </c>
      <c r="B54" s="913" t="s">
        <v>4</v>
      </c>
      <c r="C54" s="1068" t="s">
        <v>165</v>
      </c>
      <c r="D54" s="918" t="s">
        <v>455</v>
      </c>
      <c r="E54" s="905" t="s">
        <v>51</v>
      </c>
      <c r="F54" s="908" t="s">
        <v>16</v>
      </c>
      <c r="G54" s="1033">
        <v>11568526.630000001</v>
      </c>
      <c r="H54" s="1096" t="s">
        <v>70</v>
      </c>
      <c r="I54" s="913" t="s">
        <v>147</v>
      </c>
      <c r="J54" s="921" t="s">
        <v>128</v>
      </c>
      <c r="K54" s="1124" t="s">
        <v>212</v>
      </c>
      <c r="L54" s="900">
        <v>2675450.1</v>
      </c>
      <c r="M54" s="900">
        <f t="shared" si="0"/>
        <v>2318724</v>
      </c>
      <c r="N54" s="890">
        <v>2318724</v>
      </c>
      <c r="O54" s="892">
        <v>0</v>
      </c>
      <c r="P54" s="894">
        <f t="shared" si="1"/>
        <v>0.86666688345261977</v>
      </c>
      <c r="Q54" s="894">
        <f>M54/G54</f>
        <v>0.20043382136381874</v>
      </c>
      <c r="R54" s="919" t="s">
        <v>678</v>
      </c>
      <c r="S54" s="315">
        <f t="shared" si="2"/>
        <v>0.13333311654738023</v>
      </c>
      <c r="T54" s="5">
        <f t="shared" si="3"/>
        <v>356726.10000000009</v>
      </c>
    </row>
    <row r="55" spans="1:20" ht="171" customHeight="1" x14ac:dyDescent="0.25">
      <c r="A55" s="1020"/>
      <c r="B55" s="924"/>
      <c r="C55" s="1085"/>
      <c r="D55" s="958"/>
      <c r="E55" s="991"/>
      <c r="F55" s="1089"/>
      <c r="G55" s="1000"/>
      <c r="H55" s="1101"/>
      <c r="I55" s="924"/>
      <c r="J55" s="922"/>
      <c r="K55" s="1098"/>
      <c r="L55" s="901"/>
      <c r="M55" s="901"/>
      <c r="N55" s="891"/>
      <c r="O55" s="893"/>
      <c r="P55" s="895"/>
      <c r="Q55" s="942"/>
      <c r="R55" s="920"/>
      <c r="S55" s="315"/>
      <c r="T55" s="5"/>
    </row>
    <row r="56" spans="1:20" ht="135" x14ac:dyDescent="0.25">
      <c r="A56" s="1020"/>
      <c r="B56" s="924"/>
      <c r="C56" s="1085"/>
      <c r="D56" s="958"/>
      <c r="E56" s="991"/>
      <c r="F56" s="1089"/>
      <c r="G56" s="1000"/>
      <c r="H56" s="1101"/>
      <c r="I56" s="924"/>
      <c r="J56" s="462" t="s">
        <v>132</v>
      </c>
      <c r="K56" s="1098"/>
      <c r="L56" s="532">
        <v>2318724</v>
      </c>
      <c r="M56" s="532">
        <f t="shared" si="0"/>
        <v>2318724</v>
      </c>
      <c r="N56" s="182">
        <v>2318724</v>
      </c>
      <c r="O56" s="537">
        <v>0</v>
      </c>
      <c r="P56" s="461">
        <f t="shared" si="1"/>
        <v>1</v>
      </c>
      <c r="Q56" s="942"/>
      <c r="R56" s="281" t="s">
        <v>668</v>
      </c>
      <c r="S56" s="315">
        <f t="shared" si="2"/>
        <v>0</v>
      </c>
      <c r="T56" s="5">
        <f t="shared" si="3"/>
        <v>0</v>
      </c>
    </row>
    <row r="57" spans="1:20" ht="82.5" customHeight="1" x14ac:dyDescent="0.25">
      <c r="A57" s="925"/>
      <c r="B57" s="914"/>
      <c r="C57" s="914"/>
      <c r="D57" s="907"/>
      <c r="E57" s="1031"/>
      <c r="F57" s="1032"/>
      <c r="G57" s="1034"/>
      <c r="H57" s="961"/>
      <c r="I57" s="914"/>
      <c r="J57" s="607" t="s">
        <v>381</v>
      </c>
      <c r="K57" s="976"/>
      <c r="L57" s="532">
        <v>0</v>
      </c>
      <c r="M57" s="197">
        <v>0</v>
      </c>
      <c r="N57" s="544">
        <v>0</v>
      </c>
      <c r="O57" s="537">
        <v>0</v>
      </c>
      <c r="P57" s="314">
        <v>0</v>
      </c>
      <c r="Q57" s="895"/>
      <c r="R57" s="281" t="s">
        <v>517</v>
      </c>
      <c r="S57" s="315" t="e">
        <f t="shared" si="2"/>
        <v>#DIV/0!</v>
      </c>
      <c r="T57" s="5">
        <f t="shared" si="3"/>
        <v>0</v>
      </c>
    </row>
    <row r="58" spans="1:20" ht="59.25" customHeight="1" x14ac:dyDescent="0.25">
      <c r="A58" s="911">
        <v>12</v>
      </c>
      <c r="B58" s="913" t="s">
        <v>4</v>
      </c>
      <c r="C58" s="923" t="s">
        <v>166</v>
      </c>
      <c r="D58" s="918" t="s">
        <v>451</v>
      </c>
      <c r="E58" s="915" t="s">
        <v>320</v>
      </c>
      <c r="F58" s="926" t="s">
        <v>8</v>
      </c>
      <c r="G58" s="932">
        <v>87687163</v>
      </c>
      <c r="H58" s="1102" t="s">
        <v>70</v>
      </c>
      <c r="I58" s="929" t="s">
        <v>338</v>
      </c>
      <c r="J58" s="620" t="s">
        <v>590</v>
      </c>
      <c r="K58" s="187" t="s">
        <v>225</v>
      </c>
      <c r="L58" s="532">
        <v>4318559.55</v>
      </c>
      <c r="M58" s="532">
        <f t="shared" si="0"/>
        <v>0</v>
      </c>
      <c r="N58" s="182">
        <v>0</v>
      </c>
      <c r="O58" s="537">
        <v>0</v>
      </c>
      <c r="P58" s="180">
        <f t="shared" si="1"/>
        <v>0</v>
      </c>
      <c r="Q58" s="894">
        <f>(M58+M59+M60+M61+M62+M63+M64+M65)/G58</f>
        <v>0.85109249503259676</v>
      </c>
      <c r="R58" s="281" t="s">
        <v>370</v>
      </c>
      <c r="S58" s="315">
        <f t="shared" si="2"/>
        <v>1</v>
      </c>
      <c r="T58" s="5">
        <f t="shared" si="3"/>
        <v>4318559.55</v>
      </c>
    </row>
    <row r="59" spans="1:20" ht="34.5" customHeight="1" x14ac:dyDescent="0.25">
      <c r="A59" s="1020"/>
      <c r="B59" s="924"/>
      <c r="C59" s="924"/>
      <c r="D59" s="906"/>
      <c r="E59" s="916"/>
      <c r="F59" s="927"/>
      <c r="G59" s="933"/>
      <c r="H59" s="1103"/>
      <c r="I59" s="930"/>
      <c r="J59" s="484" t="s">
        <v>135</v>
      </c>
      <c r="K59" s="1098"/>
      <c r="L59" s="532">
        <v>797744</v>
      </c>
      <c r="M59" s="532">
        <f t="shared" si="0"/>
        <v>0</v>
      </c>
      <c r="N59" s="182">
        <v>0</v>
      </c>
      <c r="O59" s="536">
        <v>0</v>
      </c>
      <c r="P59" s="180">
        <f t="shared" si="1"/>
        <v>0</v>
      </c>
      <c r="Q59" s="942"/>
      <c r="R59" s="281" t="s">
        <v>206</v>
      </c>
      <c r="S59" s="315">
        <f t="shared" ref="S59:S127" si="4">T59/L59</f>
        <v>1</v>
      </c>
      <c r="T59" s="5">
        <f t="shared" ref="T59:T127" si="5">L59-M59</f>
        <v>797744</v>
      </c>
    </row>
    <row r="60" spans="1:20" ht="30" x14ac:dyDescent="0.25">
      <c r="A60" s="1020"/>
      <c r="B60" s="924"/>
      <c r="C60" s="924"/>
      <c r="D60" s="906"/>
      <c r="E60" s="916"/>
      <c r="F60" s="927"/>
      <c r="G60" s="933"/>
      <c r="H60" s="1103"/>
      <c r="I60" s="930"/>
      <c r="J60" s="181" t="s">
        <v>138</v>
      </c>
      <c r="K60" s="976"/>
      <c r="L60" s="532">
        <v>25801</v>
      </c>
      <c r="M60" s="532">
        <f t="shared" si="0"/>
        <v>25801</v>
      </c>
      <c r="N60" s="182">
        <v>25801</v>
      </c>
      <c r="O60" s="536">
        <v>0</v>
      </c>
      <c r="P60" s="180">
        <f t="shared" si="1"/>
        <v>1</v>
      </c>
      <c r="Q60" s="942"/>
      <c r="R60" s="281" t="s">
        <v>676</v>
      </c>
      <c r="S60" s="315">
        <f t="shared" si="4"/>
        <v>0</v>
      </c>
      <c r="T60" s="5">
        <f t="shared" si="5"/>
        <v>0</v>
      </c>
    </row>
    <row r="61" spans="1:20" ht="150" x14ac:dyDescent="0.25">
      <c r="A61" s="1020"/>
      <c r="B61" s="924"/>
      <c r="C61" s="924"/>
      <c r="D61" s="906"/>
      <c r="E61" s="916"/>
      <c r="F61" s="927"/>
      <c r="G61" s="933"/>
      <c r="H61" s="1103"/>
      <c r="I61" s="930"/>
      <c r="J61" s="1118" t="s">
        <v>127</v>
      </c>
      <c r="K61" s="949" t="s">
        <v>379</v>
      </c>
      <c r="L61" s="900">
        <v>63267368</v>
      </c>
      <c r="M61" s="532">
        <f t="shared" si="0"/>
        <v>1225412</v>
      </c>
      <c r="N61" s="182">
        <v>1225412</v>
      </c>
      <c r="O61" s="536">
        <v>0</v>
      </c>
      <c r="P61" s="894">
        <f>(M61+M62+M63)/L61</f>
        <v>0.99999999715493149</v>
      </c>
      <c r="Q61" s="942"/>
      <c r="R61" s="281" t="s">
        <v>679</v>
      </c>
      <c r="S61" s="315"/>
      <c r="T61" s="5"/>
    </row>
    <row r="62" spans="1:20" ht="253.5" customHeight="1" x14ac:dyDescent="0.25">
      <c r="A62" s="1020"/>
      <c r="B62" s="924"/>
      <c r="C62" s="924"/>
      <c r="D62" s="906"/>
      <c r="E62" s="916"/>
      <c r="F62" s="927"/>
      <c r="G62" s="933"/>
      <c r="H62" s="1103"/>
      <c r="I62" s="930"/>
      <c r="J62" s="906"/>
      <c r="K62" s="950"/>
      <c r="L62" s="945"/>
      <c r="M62" s="532">
        <f t="shared" si="0"/>
        <v>62039804.600000001</v>
      </c>
      <c r="N62" s="184">
        <v>62039804.600000001</v>
      </c>
      <c r="O62" s="537">
        <v>0</v>
      </c>
      <c r="P62" s="947"/>
      <c r="Q62" s="942"/>
      <c r="R62" s="281" t="s">
        <v>518</v>
      </c>
      <c r="S62" s="315">
        <f>T62/L61</f>
        <v>1.9402789128196363E-2</v>
      </c>
      <c r="T62" s="5">
        <f>L61-M62</f>
        <v>1227563.3999999985</v>
      </c>
    </row>
    <row r="63" spans="1:20" ht="75.75" customHeight="1" x14ac:dyDescent="0.25">
      <c r="A63" s="1020"/>
      <c r="B63" s="924"/>
      <c r="C63" s="924"/>
      <c r="D63" s="906"/>
      <c r="E63" s="916"/>
      <c r="F63" s="927"/>
      <c r="G63" s="933"/>
      <c r="H63" s="1103"/>
      <c r="I63" s="930"/>
      <c r="J63" s="907"/>
      <c r="K63" s="951"/>
      <c r="L63" s="946"/>
      <c r="M63" s="532">
        <f t="shared" si="0"/>
        <v>2151.2199999999998</v>
      </c>
      <c r="N63" s="182">
        <v>2151.2199999999998</v>
      </c>
      <c r="O63" s="537">
        <v>0</v>
      </c>
      <c r="P63" s="948"/>
      <c r="Q63" s="942"/>
      <c r="R63" s="584" t="s">
        <v>534</v>
      </c>
      <c r="S63" s="315"/>
      <c r="T63" s="5"/>
    </row>
    <row r="64" spans="1:20" ht="56.25" customHeight="1" x14ac:dyDescent="0.25">
      <c r="A64" s="1020"/>
      <c r="B64" s="924"/>
      <c r="C64" s="924"/>
      <c r="D64" s="906"/>
      <c r="E64" s="916"/>
      <c r="F64" s="927"/>
      <c r="G64" s="933"/>
      <c r="H64" s="1103"/>
      <c r="I64" s="930"/>
      <c r="J64" s="361" t="s">
        <v>130</v>
      </c>
      <c r="K64" s="490" t="s">
        <v>226</v>
      </c>
      <c r="L64" s="532">
        <v>11336717.52</v>
      </c>
      <c r="M64" s="532">
        <f t="shared" si="0"/>
        <v>11336717.52</v>
      </c>
      <c r="N64" s="544">
        <v>0</v>
      </c>
      <c r="O64" s="545">
        <v>11336717.52</v>
      </c>
      <c r="P64" s="180">
        <f t="shared" si="1"/>
        <v>1</v>
      </c>
      <c r="Q64" s="942"/>
      <c r="R64" s="291" t="s">
        <v>535</v>
      </c>
      <c r="S64" s="315">
        <f t="shared" si="4"/>
        <v>0</v>
      </c>
      <c r="T64" s="5">
        <f t="shared" si="5"/>
        <v>0</v>
      </c>
    </row>
    <row r="65" spans="1:20" ht="77.25" customHeight="1" x14ac:dyDescent="0.25">
      <c r="A65" s="925"/>
      <c r="B65" s="914"/>
      <c r="C65" s="914"/>
      <c r="D65" s="907"/>
      <c r="E65" s="917"/>
      <c r="F65" s="928"/>
      <c r="G65" s="934"/>
      <c r="H65" s="1104"/>
      <c r="I65" s="931"/>
      <c r="J65" s="607" t="s">
        <v>381</v>
      </c>
      <c r="K65" s="313" t="s">
        <v>339</v>
      </c>
      <c r="L65" s="532">
        <v>0</v>
      </c>
      <c r="M65" s="532">
        <v>0</v>
      </c>
      <c r="N65" s="544">
        <v>0</v>
      </c>
      <c r="O65" s="545">
        <v>0</v>
      </c>
      <c r="P65" s="312">
        <v>0</v>
      </c>
      <c r="Q65" s="895"/>
      <c r="R65" s="584" t="s">
        <v>536</v>
      </c>
      <c r="S65" s="315" t="e">
        <f t="shared" si="4"/>
        <v>#DIV/0!</v>
      </c>
      <c r="T65" s="5">
        <f t="shared" si="5"/>
        <v>0</v>
      </c>
    </row>
    <row r="66" spans="1:20" ht="50.25" customHeight="1" x14ac:dyDescent="0.25">
      <c r="A66" s="911">
        <v>13</v>
      </c>
      <c r="B66" s="913" t="s">
        <v>4</v>
      </c>
      <c r="C66" s="1029" t="s">
        <v>20</v>
      </c>
      <c r="D66" s="918" t="s">
        <v>454</v>
      </c>
      <c r="E66" s="1030" t="s">
        <v>53</v>
      </c>
      <c r="F66" s="908" t="s">
        <v>16</v>
      </c>
      <c r="G66" s="1033">
        <v>1548180.56</v>
      </c>
      <c r="H66" s="1121" t="s">
        <v>416</v>
      </c>
      <c r="I66" s="913" t="s">
        <v>228</v>
      </c>
      <c r="J66" s="606" t="s">
        <v>128</v>
      </c>
      <c r="K66" s="952" t="s">
        <v>213</v>
      </c>
      <c r="L66" s="532">
        <v>1105</v>
      </c>
      <c r="M66" s="532">
        <f t="shared" si="0"/>
        <v>940</v>
      </c>
      <c r="N66" s="182">
        <v>940</v>
      </c>
      <c r="O66" s="545">
        <v>0</v>
      </c>
      <c r="P66" s="180">
        <f t="shared" si="1"/>
        <v>0.85067873303167418</v>
      </c>
      <c r="Q66" s="894">
        <f>(M66+M67)/G66</f>
        <v>1.1788030719104235E-3</v>
      </c>
      <c r="R66" s="919" t="s">
        <v>724</v>
      </c>
      <c r="S66" s="315">
        <f t="shared" si="4"/>
        <v>0.14932126696832579</v>
      </c>
      <c r="T66" s="5">
        <f t="shared" si="5"/>
        <v>165</v>
      </c>
    </row>
    <row r="67" spans="1:20" ht="116.25" customHeight="1" x14ac:dyDescent="0.25">
      <c r="A67" s="925"/>
      <c r="B67" s="914"/>
      <c r="C67" s="914"/>
      <c r="D67" s="907"/>
      <c r="E67" s="1031"/>
      <c r="F67" s="1032"/>
      <c r="G67" s="1034"/>
      <c r="H67" s="961"/>
      <c r="I67" s="914"/>
      <c r="J67" s="466" t="s">
        <v>132</v>
      </c>
      <c r="K67" s="976"/>
      <c r="L67" s="532">
        <v>885</v>
      </c>
      <c r="M67" s="532">
        <f t="shared" si="0"/>
        <v>885</v>
      </c>
      <c r="N67" s="182">
        <v>885</v>
      </c>
      <c r="O67" s="545">
        <v>0</v>
      </c>
      <c r="P67" s="279">
        <f t="shared" si="1"/>
        <v>1</v>
      </c>
      <c r="Q67" s="895"/>
      <c r="R67" s="920"/>
      <c r="S67" s="315">
        <f t="shared" si="4"/>
        <v>0</v>
      </c>
      <c r="T67" s="5">
        <f t="shared" si="5"/>
        <v>0</v>
      </c>
    </row>
    <row r="68" spans="1:20" ht="116.25" customHeight="1" x14ac:dyDescent="0.25">
      <c r="A68" s="277">
        <v>14</v>
      </c>
      <c r="B68" s="188" t="s">
        <v>4</v>
      </c>
      <c r="C68" s="188" t="s">
        <v>167</v>
      </c>
      <c r="D68" s="438" t="s">
        <v>453</v>
      </c>
      <c r="E68" s="232" t="s">
        <v>253</v>
      </c>
      <c r="F68" s="191" t="s">
        <v>10</v>
      </c>
      <c r="G68" s="304">
        <v>24132550</v>
      </c>
      <c r="H68" s="394" t="s">
        <v>414</v>
      </c>
      <c r="I68" s="301" t="s">
        <v>148</v>
      </c>
      <c r="J68" s="218" t="s">
        <v>251</v>
      </c>
      <c r="K68" s="233" t="s">
        <v>257</v>
      </c>
      <c r="L68" s="532">
        <v>43066.02</v>
      </c>
      <c r="M68" s="532">
        <f t="shared" si="0"/>
        <v>0</v>
      </c>
      <c r="N68" s="182">
        <v>0</v>
      </c>
      <c r="O68" s="536">
        <v>0</v>
      </c>
      <c r="P68" s="180">
        <f t="shared" si="1"/>
        <v>0</v>
      </c>
      <c r="Q68" s="180">
        <f>M68/G68</f>
        <v>0</v>
      </c>
      <c r="R68" s="281" t="s">
        <v>537</v>
      </c>
      <c r="S68" s="315">
        <f t="shared" si="4"/>
        <v>1</v>
      </c>
      <c r="T68" s="5">
        <f t="shared" si="5"/>
        <v>43066.02</v>
      </c>
    </row>
    <row r="69" spans="1:20" ht="409.6" customHeight="1" x14ac:dyDescent="0.25">
      <c r="A69" s="911">
        <v>15</v>
      </c>
      <c r="B69" s="902" t="s">
        <v>4</v>
      </c>
      <c r="C69" s="1146" t="s">
        <v>21</v>
      </c>
      <c r="D69" s="1080" t="s">
        <v>453</v>
      </c>
      <c r="E69" s="1143" t="s">
        <v>792</v>
      </c>
      <c r="F69" s="908" t="s">
        <v>10</v>
      </c>
      <c r="G69" s="1042">
        <v>49413209.810000002</v>
      </c>
      <c r="H69" s="1109" t="s">
        <v>415</v>
      </c>
      <c r="I69" s="1107" t="s">
        <v>330</v>
      </c>
      <c r="J69" s="935" t="s">
        <v>128</v>
      </c>
      <c r="K69" s="482" t="s">
        <v>214</v>
      </c>
      <c r="L69" s="900">
        <v>459110.99</v>
      </c>
      <c r="M69" s="900">
        <f t="shared" si="0"/>
        <v>93168</v>
      </c>
      <c r="N69" s="890">
        <v>93168</v>
      </c>
      <c r="O69" s="892">
        <v>0</v>
      </c>
      <c r="P69" s="894">
        <f t="shared" si="1"/>
        <v>0.2029313216832383</v>
      </c>
      <c r="Q69" s="894">
        <f>(M69+M71+M72+M74+M75+M77)/G69</f>
        <v>2.8878727074945305E-3</v>
      </c>
      <c r="R69" s="919" t="s">
        <v>725</v>
      </c>
      <c r="S69" s="315">
        <f t="shared" si="4"/>
        <v>0.79706867831676165</v>
      </c>
      <c r="T69" s="5">
        <f t="shared" si="5"/>
        <v>365942.99</v>
      </c>
    </row>
    <row r="70" spans="1:20" ht="125.25" customHeight="1" x14ac:dyDescent="0.25">
      <c r="A70" s="1020"/>
      <c r="B70" s="903"/>
      <c r="C70" s="1147"/>
      <c r="D70" s="1142"/>
      <c r="E70" s="1144"/>
      <c r="F70" s="1089"/>
      <c r="G70" s="1056"/>
      <c r="H70" s="1122"/>
      <c r="I70" s="1123"/>
      <c r="J70" s="936"/>
      <c r="K70" s="766"/>
      <c r="L70" s="901"/>
      <c r="M70" s="901"/>
      <c r="N70" s="891"/>
      <c r="O70" s="893"/>
      <c r="P70" s="895"/>
      <c r="Q70" s="942"/>
      <c r="R70" s="920"/>
      <c r="S70" s="315"/>
      <c r="T70" s="5"/>
    </row>
    <row r="71" spans="1:20" ht="261.75" customHeight="1" x14ac:dyDescent="0.25">
      <c r="A71" s="1020"/>
      <c r="B71" s="903"/>
      <c r="C71" s="903"/>
      <c r="D71" s="1047"/>
      <c r="E71" s="1144"/>
      <c r="F71" s="1089"/>
      <c r="G71" s="1056"/>
      <c r="H71" s="1122"/>
      <c r="I71" s="1123"/>
      <c r="J71" s="480" t="s">
        <v>373</v>
      </c>
      <c r="K71" s="483"/>
      <c r="L71" s="546">
        <v>103933</v>
      </c>
      <c r="M71" s="532">
        <f t="shared" si="0"/>
        <v>26463</v>
      </c>
      <c r="N71" s="478">
        <v>26463</v>
      </c>
      <c r="O71" s="547">
        <v>0</v>
      </c>
      <c r="P71" s="583">
        <f>M71/L71</f>
        <v>0.25461595450915492</v>
      </c>
      <c r="Q71" s="942"/>
      <c r="R71" s="788" t="s">
        <v>726</v>
      </c>
      <c r="S71" s="315"/>
      <c r="T71" s="5"/>
    </row>
    <row r="72" spans="1:20" ht="409.6" customHeight="1" x14ac:dyDescent="0.25">
      <c r="A72" s="1040"/>
      <c r="B72" s="903"/>
      <c r="C72" s="903"/>
      <c r="D72" s="1047"/>
      <c r="E72" s="1144"/>
      <c r="F72" s="909"/>
      <c r="G72" s="1043"/>
      <c r="H72" s="1103"/>
      <c r="I72" s="906"/>
      <c r="J72" s="1125" t="s">
        <v>560</v>
      </c>
      <c r="K72" s="1119" t="s">
        <v>352</v>
      </c>
      <c r="L72" s="900">
        <v>17087.400000000001</v>
      </c>
      <c r="M72" s="900">
        <f t="shared" si="0"/>
        <v>16441</v>
      </c>
      <c r="N72" s="890">
        <v>16441</v>
      </c>
      <c r="O72" s="898">
        <v>0</v>
      </c>
      <c r="P72" s="894">
        <f t="shared" si="1"/>
        <v>0.9621709563772135</v>
      </c>
      <c r="Q72" s="947"/>
      <c r="R72" s="896" t="s">
        <v>727</v>
      </c>
      <c r="S72" s="315"/>
      <c r="T72" s="5"/>
    </row>
    <row r="73" spans="1:20" ht="105" customHeight="1" x14ac:dyDescent="0.25">
      <c r="A73" s="1040"/>
      <c r="B73" s="903"/>
      <c r="C73" s="903"/>
      <c r="D73" s="1047"/>
      <c r="E73" s="1144"/>
      <c r="F73" s="909"/>
      <c r="G73" s="1043"/>
      <c r="H73" s="1103"/>
      <c r="I73" s="906"/>
      <c r="J73" s="1126"/>
      <c r="K73" s="1120"/>
      <c r="L73" s="901"/>
      <c r="M73" s="901"/>
      <c r="N73" s="891"/>
      <c r="O73" s="899"/>
      <c r="P73" s="895"/>
      <c r="Q73" s="947"/>
      <c r="R73" s="897"/>
      <c r="S73" s="315"/>
      <c r="T73" s="5"/>
    </row>
    <row r="74" spans="1:20" ht="258.75" customHeight="1" x14ac:dyDescent="0.25">
      <c r="A74" s="1040"/>
      <c r="B74" s="903"/>
      <c r="C74" s="903"/>
      <c r="D74" s="1047"/>
      <c r="E74" s="1144"/>
      <c r="F74" s="909"/>
      <c r="G74" s="1043"/>
      <c r="H74" s="1103"/>
      <c r="I74" s="906"/>
      <c r="J74" s="103" t="s">
        <v>373</v>
      </c>
      <c r="K74" s="971"/>
      <c r="L74" s="539">
        <v>16342</v>
      </c>
      <c r="M74" s="532">
        <f t="shared" si="0"/>
        <v>2670</v>
      </c>
      <c r="N74" s="383">
        <v>2670</v>
      </c>
      <c r="O74" s="543">
        <v>0</v>
      </c>
      <c r="P74" s="627">
        <f t="shared" si="1"/>
        <v>0.1633826948965855</v>
      </c>
      <c r="Q74" s="947"/>
      <c r="R74" s="585" t="s">
        <v>728</v>
      </c>
      <c r="S74" s="315"/>
      <c r="T74" s="5"/>
    </row>
    <row r="75" spans="1:20" ht="202.5" customHeight="1" x14ac:dyDescent="0.25">
      <c r="A75" s="1040"/>
      <c r="B75" s="1047"/>
      <c r="C75" s="1047"/>
      <c r="D75" s="1047"/>
      <c r="E75" s="1074"/>
      <c r="F75" s="909"/>
      <c r="G75" s="1043"/>
      <c r="H75" s="1103"/>
      <c r="I75" s="906"/>
      <c r="J75" s="330" t="s">
        <v>593</v>
      </c>
      <c r="K75" s="345" t="s">
        <v>367</v>
      </c>
      <c r="L75" s="532">
        <v>3957.06</v>
      </c>
      <c r="M75" s="532">
        <f t="shared" si="0"/>
        <v>3957.06</v>
      </c>
      <c r="N75" s="182">
        <v>3957.06</v>
      </c>
      <c r="O75" s="199">
        <v>0</v>
      </c>
      <c r="P75" s="343">
        <f t="shared" si="1"/>
        <v>1</v>
      </c>
      <c r="Q75" s="947"/>
      <c r="R75" s="460" t="s">
        <v>746</v>
      </c>
      <c r="S75" s="315"/>
      <c r="T75" s="5"/>
    </row>
    <row r="76" spans="1:20" ht="202.5" customHeight="1" x14ac:dyDescent="0.25">
      <c r="A76" s="1040"/>
      <c r="B76" s="1047"/>
      <c r="C76" s="1047"/>
      <c r="D76" s="1047"/>
      <c r="E76" s="1074"/>
      <c r="F76" s="909"/>
      <c r="G76" s="1043"/>
      <c r="H76" s="1103"/>
      <c r="I76" s="906"/>
      <c r="J76" s="330" t="s">
        <v>593</v>
      </c>
      <c r="K76" s="817" t="s">
        <v>745</v>
      </c>
      <c r="L76" s="532">
        <v>4209.12</v>
      </c>
      <c r="M76" s="532">
        <v>4209.12</v>
      </c>
      <c r="N76" s="182">
        <v>4209.12</v>
      </c>
      <c r="O76" s="199">
        <v>0</v>
      </c>
      <c r="P76" s="802">
        <f>M76/L76</f>
        <v>1</v>
      </c>
      <c r="Q76" s="947"/>
      <c r="R76" s="344" t="s">
        <v>747</v>
      </c>
      <c r="S76" s="315"/>
      <c r="T76" s="5"/>
    </row>
    <row r="77" spans="1:20" ht="210" x14ac:dyDescent="0.25">
      <c r="A77" s="912"/>
      <c r="B77" s="904"/>
      <c r="C77" s="904"/>
      <c r="D77" s="904"/>
      <c r="E77" s="1075"/>
      <c r="F77" s="910"/>
      <c r="G77" s="1044"/>
      <c r="H77" s="961"/>
      <c r="I77" s="907"/>
      <c r="J77" s="330" t="s">
        <v>593</v>
      </c>
      <c r="K77" s="459" t="s">
        <v>499</v>
      </c>
      <c r="L77" s="532">
        <v>139516.79999999999</v>
      </c>
      <c r="M77" s="532">
        <f t="shared" si="0"/>
        <v>0</v>
      </c>
      <c r="N77" s="182">
        <v>0</v>
      </c>
      <c r="O77" s="199">
        <v>0</v>
      </c>
      <c r="P77" s="458">
        <f t="shared" si="1"/>
        <v>0</v>
      </c>
      <c r="Q77" s="948"/>
      <c r="R77" s="460" t="s">
        <v>669</v>
      </c>
      <c r="S77" s="315"/>
      <c r="T77" s="5"/>
    </row>
    <row r="78" spans="1:20" ht="129.75" customHeight="1" x14ac:dyDescent="0.25">
      <c r="A78" s="911">
        <v>16</v>
      </c>
      <c r="B78" s="902" t="s">
        <v>4</v>
      </c>
      <c r="C78" s="1145" t="s">
        <v>168</v>
      </c>
      <c r="D78" s="1080" t="s">
        <v>456</v>
      </c>
      <c r="E78" s="1143" t="s">
        <v>793</v>
      </c>
      <c r="F78" s="908" t="s">
        <v>23</v>
      </c>
      <c r="G78" s="1042">
        <v>87252251.980000004</v>
      </c>
      <c r="H78" s="1109" t="s">
        <v>70</v>
      </c>
      <c r="I78" s="1107" t="s">
        <v>331</v>
      </c>
      <c r="J78" s="620" t="s">
        <v>594</v>
      </c>
      <c r="K78" s="273" t="s">
        <v>272</v>
      </c>
      <c r="L78" s="548">
        <v>269934.52</v>
      </c>
      <c r="M78" s="532">
        <f t="shared" si="0"/>
        <v>269934.52</v>
      </c>
      <c r="N78" s="599">
        <v>269934.52</v>
      </c>
      <c r="O78" s="537">
        <v>0</v>
      </c>
      <c r="P78" s="180">
        <f t="shared" si="1"/>
        <v>1</v>
      </c>
      <c r="Q78" s="894">
        <f>(M78+M79)/G78</f>
        <v>3.0937255357245622E-3</v>
      </c>
      <c r="R78" s="281" t="s">
        <v>789</v>
      </c>
      <c r="S78" s="315">
        <f t="shared" si="4"/>
        <v>0</v>
      </c>
      <c r="T78" s="5">
        <f t="shared" si="5"/>
        <v>0</v>
      </c>
    </row>
    <row r="79" spans="1:20" ht="188.25" customHeight="1" x14ac:dyDescent="0.25">
      <c r="A79" s="912"/>
      <c r="B79" s="904"/>
      <c r="C79" s="904"/>
      <c r="D79" s="904"/>
      <c r="E79" s="1075"/>
      <c r="F79" s="910"/>
      <c r="G79" s="1044"/>
      <c r="H79" s="961"/>
      <c r="I79" s="907"/>
      <c r="J79" s="445" t="s">
        <v>467</v>
      </c>
      <c r="K79" s="446" t="s">
        <v>468</v>
      </c>
      <c r="L79" s="548">
        <v>343640.98</v>
      </c>
      <c r="M79" s="532">
        <f t="shared" si="0"/>
        <v>0</v>
      </c>
      <c r="N79" s="477">
        <v>0</v>
      </c>
      <c r="O79" s="537">
        <v>0</v>
      </c>
      <c r="P79" s="444">
        <f t="shared" si="1"/>
        <v>0</v>
      </c>
      <c r="Q79" s="895"/>
      <c r="R79" s="281" t="s">
        <v>717</v>
      </c>
      <c r="S79" s="315"/>
      <c r="T79" s="5"/>
    </row>
    <row r="80" spans="1:20" ht="183" customHeight="1" x14ac:dyDescent="0.25">
      <c r="A80" s="277">
        <v>17</v>
      </c>
      <c r="B80" s="188" t="s">
        <v>4</v>
      </c>
      <c r="C80" s="193" t="s">
        <v>169</v>
      </c>
      <c r="D80" s="193" t="s">
        <v>452</v>
      </c>
      <c r="E80" s="192" t="s">
        <v>794</v>
      </c>
      <c r="F80" s="194" t="s">
        <v>8</v>
      </c>
      <c r="G80" s="304">
        <v>30945924.140000001</v>
      </c>
      <c r="H80" s="394" t="s">
        <v>70</v>
      </c>
      <c r="I80" s="309" t="s">
        <v>146</v>
      </c>
      <c r="J80" s="620" t="s">
        <v>590</v>
      </c>
      <c r="K80" s="196" t="s">
        <v>273</v>
      </c>
      <c r="L80" s="197">
        <v>9250.01</v>
      </c>
      <c r="M80" s="532">
        <f t="shared" si="0"/>
        <v>8500.01</v>
      </c>
      <c r="N80" s="182">
        <v>8500.01</v>
      </c>
      <c r="O80" s="143">
        <v>0</v>
      </c>
      <c r="P80" s="180">
        <f t="shared" si="1"/>
        <v>0.9189190065740469</v>
      </c>
      <c r="Q80" s="180">
        <f>M80/G80</f>
        <v>2.746730057743882E-4</v>
      </c>
      <c r="R80" s="281" t="s">
        <v>538</v>
      </c>
      <c r="S80" s="315">
        <f t="shared" si="4"/>
        <v>8.1080993425953055E-2</v>
      </c>
      <c r="T80" s="5">
        <f t="shared" si="5"/>
        <v>750</v>
      </c>
    </row>
    <row r="81" spans="1:20" ht="409.5" x14ac:dyDescent="0.25">
      <c r="A81" s="278">
        <v>18</v>
      </c>
      <c r="B81" s="193" t="s">
        <v>4</v>
      </c>
      <c r="C81" s="193" t="s">
        <v>170</v>
      </c>
      <c r="D81" s="193" t="s">
        <v>452</v>
      </c>
      <c r="E81" s="192" t="s">
        <v>795</v>
      </c>
      <c r="F81" s="194" t="s">
        <v>8</v>
      </c>
      <c r="G81" s="304">
        <v>23933184.109999999</v>
      </c>
      <c r="H81" s="394" t="s">
        <v>70</v>
      </c>
      <c r="I81" s="309" t="s">
        <v>332</v>
      </c>
      <c r="J81" s="620" t="s">
        <v>590</v>
      </c>
      <c r="K81" s="198" t="s">
        <v>215</v>
      </c>
      <c r="L81" s="197">
        <v>25876.89</v>
      </c>
      <c r="M81" s="532">
        <f t="shared" si="0"/>
        <v>16023.96</v>
      </c>
      <c r="N81" s="182">
        <v>16023.96</v>
      </c>
      <c r="O81" s="199">
        <v>0</v>
      </c>
      <c r="P81" s="180">
        <f t="shared" si="1"/>
        <v>0.6192382469454405</v>
      </c>
      <c r="Q81" s="180">
        <f>M81/G81</f>
        <v>6.6952896557147658E-4</v>
      </c>
      <c r="R81" s="715" t="s">
        <v>630</v>
      </c>
      <c r="S81" s="315">
        <f t="shared" si="4"/>
        <v>0.3807617530545595</v>
      </c>
      <c r="T81" s="5">
        <f t="shared" si="5"/>
        <v>9852.93</v>
      </c>
    </row>
    <row r="82" spans="1:20" ht="360" x14ac:dyDescent="0.25">
      <c r="A82" s="911">
        <v>19</v>
      </c>
      <c r="B82" s="902" t="s">
        <v>4</v>
      </c>
      <c r="C82" s="902" t="s">
        <v>171</v>
      </c>
      <c r="D82" s="1080" t="s">
        <v>457</v>
      </c>
      <c r="E82" s="905" t="s">
        <v>182</v>
      </c>
      <c r="F82" s="908" t="s">
        <v>28</v>
      </c>
      <c r="G82" s="1033">
        <v>144128467</v>
      </c>
      <c r="H82" s="1096" t="s">
        <v>417</v>
      </c>
      <c r="I82" s="1107" t="s">
        <v>183</v>
      </c>
      <c r="J82" s="491" t="s">
        <v>128</v>
      </c>
      <c r="K82" s="1131" t="s">
        <v>355</v>
      </c>
      <c r="L82" s="597">
        <v>9222024</v>
      </c>
      <c r="M82" s="597">
        <f t="shared" si="0"/>
        <v>9222024</v>
      </c>
      <c r="N82" s="492">
        <v>9222024</v>
      </c>
      <c r="O82" s="598">
        <v>0</v>
      </c>
      <c r="P82" s="286">
        <f t="shared" si="1"/>
        <v>1</v>
      </c>
      <c r="Q82" s="894">
        <f>(M82+M83+M84)/G82</f>
        <v>6.3984750493460807E-2</v>
      </c>
      <c r="R82" s="788" t="s">
        <v>625</v>
      </c>
      <c r="S82" s="315">
        <f t="shared" si="4"/>
        <v>0</v>
      </c>
      <c r="T82" s="5">
        <f t="shared" si="5"/>
        <v>0</v>
      </c>
    </row>
    <row r="83" spans="1:20" ht="90" x14ac:dyDescent="0.25">
      <c r="A83" s="1040"/>
      <c r="B83" s="903"/>
      <c r="C83" s="903"/>
      <c r="D83" s="1047"/>
      <c r="E83" s="906"/>
      <c r="F83" s="909"/>
      <c r="G83" s="994"/>
      <c r="H83" s="960"/>
      <c r="I83" s="906"/>
      <c r="J83" s="708" t="s">
        <v>618</v>
      </c>
      <c r="K83" s="1132"/>
      <c r="L83" s="532">
        <v>0</v>
      </c>
      <c r="M83" s="532">
        <v>0</v>
      </c>
      <c r="N83" s="477">
        <v>0</v>
      </c>
      <c r="O83" s="537">
        <v>0</v>
      </c>
      <c r="P83" s="329">
        <v>0</v>
      </c>
      <c r="Q83" s="942"/>
      <c r="R83" s="281" t="s">
        <v>617</v>
      </c>
      <c r="S83" s="315"/>
      <c r="T83" s="5"/>
    </row>
    <row r="84" spans="1:20" ht="119.25" customHeight="1" x14ac:dyDescent="0.25">
      <c r="A84" s="912"/>
      <c r="B84" s="904"/>
      <c r="C84" s="904"/>
      <c r="D84" s="904"/>
      <c r="E84" s="907"/>
      <c r="F84" s="910"/>
      <c r="G84" s="995"/>
      <c r="H84" s="961"/>
      <c r="I84" s="907"/>
      <c r="J84" s="334" t="s">
        <v>354</v>
      </c>
      <c r="K84" s="493" t="s">
        <v>356</v>
      </c>
      <c r="L84" s="532">
        <v>0</v>
      </c>
      <c r="M84" s="532">
        <v>0</v>
      </c>
      <c r="N84" s="477">
        <v>0</v>
      </c>
      <c r="O84" s="537">
        <v>0</v>
      </c>
      <c r="P84" s="333">
        <v>0</v>
      </c>
      <c r="Q84" s="895"/>
      <c r="R84" s="281" t="s">
        <v>519</v>
      </c>
      <c r="S84" s="315"/>
      <c r="T84" s="5"/>
    </row>
    <row r="85" spans="1:20" ht="75" customHeight="1" x14ac:dyDescent="0.25">
      <c r="A85" s="277">
        <v>20</v>
      </c>
      <c r="B85" s="188" t="s">
        <v>4</v>
      </c>
      <c r="C85" s="188" t="s">
        <v>172</v>
      </c>
      <c r="D85" s="438" t="s">
        <v>455</v>
      </c>
      <c r="E85" s="311" t="s">
        <v>134</v>
      </c>
      <c r="F85" s="191" t="s">
        <v>133</v>
      </c>
      <c r="G85" s="304">
        <v>23352645</v>
      </c>
      <c r="H85" s="394" t="s">
        <v>70</v>
      </c>
      <c r="I85" s="195" t="s">
        <v>147</v>
      </c>
      <c r="J85" s="620" t="s">
        <v>595</v>
      </c>
      <c r="K85" s="200" t="s">
        <v>216</v>
      </c>
      <c r="L85" s="532">
        <v>95544.63</v>
      </c>
      <c r="M85" s="532">
        <f t="shared" si="0"/>
        <v>0</v>
      </c>
      <c r="N85" s="477">
        <v>0</v>
      </c>
      <c r="O85" s="536">
        <v>0</v>
      </c>
      <c r="P85" s="180">
        <f t="shared" si="1"/>
        <v>0</v>
      </c>
      <c r="Q85" s="180">
        <f>M85/G85</f>
        <v>0</v>
      </c>
      <c r="R85" s="291" t="s">
        <v>539</v>
      </c>
      <c r="S85" s="315">
        <f t="shared" si="4"/>
        <v>1</v>
      </c>
      <c r="T85" s="5">
        <f t="shared" si="5"/>
        <v>95544.63</v>
      </c>
    </row>
    <row r="86" spans="1:20" ht="247.5" customHeight="1" x14ac:dyDescent="0.25">
      <c r="A86" s="277">
        <v>21</v>
      </c>
      <c r="B86" s="188" t="s">
        <v>4</v>
      </c>
      <c r="C86" s="188" t="s">
        <v>29</v>
      </c>
      <c r="D86" s="438" t="s">
        <v>455</v>
      </c>
      <c r="E86" s="129" t="s">
        <v>715</v>
      </c>
      <c r="F86" s="201" t="s">
        <v>16</v>
      </c>
      <c r="G86" s="304">
        <v>17728510.969999999</v>
      </c>
      <c r="H86" s="394" t="s">
        <v>70</v>
      </c>
      <c r="I86" s="129" t="s">
        <v>147</v>
      </c>
      <c r="J86" s="607" t="s">
        <v>381</v>
      </c>
      <c r="K86" s="183" t="s">
        <v>217</v>
      </c>
      <c r="L86" s="185">
        <v>15000</v>
      </c>
      <c r="M86" s="532">
        <f t="shared" si="0"/>
        <v>15000</v>
      </c>
      <c r="N86" s="297">
        <v>15000</v>
      </c>
      <c r="O86" s="215">
        <v>0</v>
      </c>
      <c r="P86" s="306">
        <f>M86/L86</f>
        <v>1</v>
      </c>
      <c r="Q86" s="306">
        <f>M86/G86</f>
        <v>8.4609474678289923E-4</v>
      </c>
      <c r="R86" s="291" t="s">
        <v>692</v>
      </c>
      <c r="S86" s="315">
        <f t="shared" si="4"/>
        <v>0</v>
      </c>
      <c r="T86" s="5">
        <f t="shared" si="5"/>
        <v>0</v>
      </c>
    </row>
    <row r="87" spans="1:20" ht="180" x14ac:dyDescent="0.25">
      <c r="A87" s="1148">
        <v>22</v>
      </c>
      <c r="B87" s="1055" t="s">
        <v>4</v>
      </c>
      <c r="C87" s="1054" t="s">
        <v>142</v>
      </c>
      <c r="D87" s="918" t="s">
        <v>458</v>
      </c>
      <c r="E87" s="1077" t="s">
        <v>184</v>
      </c>
      <c r="F87" s="1061" t="s">
        <v>10</v>
      </c>
      <c r="G87" s="1033">
        <v>2279938.87</v>
      </c>
      <c r="H87" s="1110" t="s">
        <v>414</v>
      </c>
      <c r="I87" s="1106" t="s">
        <v>252</v>
      </c>
      <c r="J87" s="181" t="s">
        <v>128</v>
      </c>
      <c r="K87" s="1027" t="s">
        <v>230</v>
      </c>
      <c r="L87" s="185">
        <v>82379</v>
      </c>
      <c r="M87" s="532">
        <f t="shared" si="0"/>
        <v>82379</v>
      </c>
      <c r="N87" s="297">
        <v>82379</v>
      </c>
      <c r="O87" s="143">
        <v>0</v>
      </c>
      <c r="P87" s="180">
        <f t="shared" si="1"/>
        <v>1</v>
      </c>
      <c r="Q87" s="894">
        <f>(M87+M88)/G87</f>
        <v>4.2461226164366414E-2</v>
      </c>
      <c r="R87" s="281" t="s">
        <v>790</v>
      </c>
      <c r="S87" s="315">
        <f t="shared" si="4"/>
        <v>0</v>
      </c>
      <c r="T87" s="5">
        <f t="shared" si="5"/>
        <v>0</v>
      </c>
    </row>
    <row r="88" spans="1:20" ht="105" x14ac:dyDescent="0.25">
      <c r="A88" s="1148"/>
      <c r="B88" s="1055"/>
      <c r="C88" s="1055"/>
      <c r="D88" s="907"/>
      <c r="E88" s="1077"/>
      <c r="F88" s="1061"/>
      <c r="G88" s="1034"/>
      <c r="H88" s="961"/>
      <c r="I88" s="1106"/>
      <c r="J88" s="181" t="s">
        <v>136</v>
      </c>
      <c r="K88" s="983"/>
      <c r="L88" s="185">
        <v>82379</v>
      </c>
      <c r="M88" s="532">
        <f t="shared" si="0"/>
        <v>14430</v>
      </c>
      <c r="N88" s="297">
        <v>14430</v>
      </c>
      <c r="O88" s="143">
        <v>0</v>
      </c>
      <c r="P88" s="180">
        <f t="shared" si="1"/>
        <v>0.17516600104395538</v>
      </c>
      <c r="Q88" s="895"/>
      <c r="R88" s="281" t="s">
        <v>791</v>
      </c>
      <c r="S88" s="315">
        <f t="shared" si="4"/>
        <v>0.82483399895604459</v>
      </c>
      <c r="T88" s="5">
        <f t="shared" si="5"/>
        <v>67949</v>
      </c>
    </row>
    <row r="89" spans="1:20" ht="150" x14ac:dyDescent="0.25">
      <c r="A89" s="1148">
        <v>23</v>
      </c>
      <c r="B89" s="1055" t="s">
        <v>4</v>
      </c>
      <c r="C89" s="1054" t="s">
        <v>143</v>
      </c>
      <c r="D89" s="918" t="s">
        <v>458</v>
      </c>
      <c r="E89" s="1077" t="s">
        <v>185</v>
      </c>
      <c r="F89" s="1061" t="s">
        <v>10</v>
      </c>
      <c r="G89" s="1033">
        <v>593179</v>
      </c>
      <c r="H89" s="1110" t="s">
        <v>414</v>
      </c>
      <c r="I89" s="1106" t="s">
        <v>252</v>
      </c>
      <c r="J89" s="284" t="s">
        <v>128</v>
      </c>
      <c r="K89" s="1027" t="s">
        <v>207</v>
      </c>
      <c r="L89" s="185">
        <v>12000</v>
      </c>
      <c r="M89" s="532">
        <f t="shared" si="0"/>
        <v>12000</v>
      </c>
      <c r="N89" s="297">
        <v>12000</v>
      </c>
      <c r="O89" s="143">
        <v>0</v>
      </c>
      <c r="P89" s="286">
        <f t="shared" si="1"/>
        <v>1</v>
      </c>
      <c r="Q89" s="894">
        <f>(M89+M90)/G89</f>
        <v>2.2531141527262429E-2</v>
      </c>
      <c r="R89" s="291" t="s">
        <v>695</v>
      </c>
      <c r="S89" s="315">
        <f t="shared" si="4"/>
        <v>0</v>
      </c>
      <c r="T89" s="5">
        <f t="shared" si="5"/>
        <v>0</v>
      </c>
    </row>
    <row r="90" spans="1:20" ht="90" x14ac:dyDescent="0.25">
      <c r="A90" s="1148"/>
      <c r="B90" s="1055"/>
      <c r="C90" s="1055"/>
      <c r="D90" s="907"/>
      <c r="E90" s="1077"/>
      <c r="F90" s="1061"/>
      <c r="G90" s="1034"/>
      <c r="H90" s="961"/>
      <c r="I90" s="1106"/>
      <c r="J90" s="284" t="s">
        <v>136</v>
      </c>
      <c r="K90" s="983"/>
      <c r="L90" s="185">
        <v>12000</v>
      </c>
      <c r="M90" s="532">
        <f t="shared" si="0"/>
        <v>1365</v>
      </c>
      <c r="N90" s="297">
        <v>1365</v>
      </c>
      <c r="O90" s="143">
        <v>0</v>
      </c>
      <c r="P90" s="286">
        <f t="shared" si="1"/>
        <v>0.11375</v>
      </c>
      <c r="Q90" s="895"/>
      <c r="R90" s="291" t="s">
        <v>696</v>
      </c>
      <c r="S90" s="315">
        <f t="shared" si="4"/>
        <v>0.88624999999999998</v>
      </c>
      <c r="T90" s="5">
        <f t="shared" si="5"/>
        <v>10635</v>
      </c>
    </row>
    <row r="91" spans="1:20" ht="218.25" customHeight="1" x14ac:dyDescent="0.25">
      <c r="A91" s="911">
        <v>24</v>
      </c>
      <c r="B91" s="1151" t="s">
        <v>4</v>
      </c>
      <c r="C91" s="1151" t="s">
        <v>301</v>
      </c>
      <c r="D91" s="918" t="s">
        <v>451</v>
      </c>
      <c r="E91" s="929" t="s">
        <v>681</v>
      </c>
      <c r="F91" s="1149" t="s">
        <v>8</v>
      </c>
      <c r="G91" s="1042">
        <v>3125929.01</v>
      </c>
      <c r="H91" s="1109" t="s">
        <v>418</v>
      </c>
      <c r="I91" s="1107" t="s">
        <v>333</v>
      </c>
      <c r="J91" s="620" t="s">
        <v>590</v>
      </c>
      <c r="K91" s="346" t="s">
        <v>303</v>
      </c>
      <c r="L91" s="290">
        <v>152732.25</v>
      </c>
      <c r="M91" s="532">
        <f t="shared" si="0"/>
        <v>152732.25</v>
      </c>
      <c r="N91" s="234">
        <v>152732.25</v>
      </c>
      <c r="O91" s="288">
        <v>0</v>
      </c>
      <c r="P91" s="286">
        <f t="shared" si="1"/>
        <v>1</v>
      </c>
      <c r="Q91" s="894">
        <f>(M91+M92)/G91</f>
        <v>4.9225094206474002E-2</v>
      </c>
      <c r="R91" s="586" t="s">
        <v>729</v>
      </c>
      <c r="S91" s="315">
        <f t="shared" si="4"/>
        <v>0</v>
      </c>
      <c r="T91" s="5">
        <f t="shared" si="5"/>
        <v>0</v>
      </c>
    </row>
    <row r="92" spans="1:20" ht="165" customHeight="1" x14ac:dyDescent="0.25">
      <c r="A92" s="912"/>
      <c r="B92" s="1152"/>
      <c r="C92" s="1152"/>
      <c r="D92" s="907"/>
      <c r="E92" s="1135"/>
      <c r="F92" s="1150"/>
      <c r="G92" s="1044"/>
      <c r="H92" s="1104"/>
      <c r="I92" s="1108"/>
      <c r="J92" s="620" t="s">
        <v>590</v>
      </c>
      <c r="K92" s="765" t="s">
        <v>684</v>
      </c>
      <c r="L92" s="290">
        <v>1141.9000000000001</v>
      </c>
      <c r="M92" s="532">
        <f t="shared" si="0"/>
        <v>1141.9000000000001</v>
      </c>
      <c r="N92" s="234">
        <v>1141.9000000000001</v>
      </c>
      <c r="O92" s="288">
        <v>0</v>
      </c>
      <c r="P92" s="286">
        <f t="shared" si="1"/>
        <v>1</v>
      </c>
      <c r="Q92" s="895"/>
      <c r="R92" s="586" t="s">
        <v>730</v>
      </c>
      <c r="S92" s="315">
        <f t="shared" si="4"/>
        <v>0</v>
      </c>
      <c r="T92" s="5">
        <f t="shared" si="5"/>
        <v>0</v>
      </c>
    </row>
    <row r="93" spans="1:20" ht="210" x14ac:dyDescent="0.25">
      <c r="A93" s="282">
        <v>25</v>
      </c>
      <c r="B93" s="285" t="s">
        <v>4</v>
      </c>
      <c r="C93" s="397" t="s">
        <v>304</v>
      </c>
      <c r="D93" s="439" t="s">
        <v>455</v>
      </c>
      <c r="E93" s="632" t="s">
        <v>680</v>
      </c>
      <c r="F93" s="287" t="s">
        <v>28</v>
      </c>
      <c r="G93" s="304">
        <v>34401221.119999997</v>
      </c>
      <c r="H93" s="400" t="s">
        <v>70</v>
      </c>
      <c r="I93" s="196" t="s">
        <v>147</v>
      </c>
      <c r="J93" s="621" t="s">
        <v>595</v>
      </c>
      <c r="K93" s="302" t="s">
        <v>302</v>
      </c>
      <c r="L93" s="549">
        <v>75625</v>
      </c>
      <c r="M93" s="532">
        <f t="shared" si="0"/>
        <v>75625</v>
      </c>
      <c r="N93" s="234">
        <v>75625</v>
      </c>
      <c r="O93" s="550">
        <v>0</v>
      </c>
      <c r="P93" s="286">
        <f>M93/L93</f>
        <v>1</v>
      </c>
      <c r="Q93" s="283">
        <f>M93/G93</f>
        <v>2.1983231274320535E-3</v>
      </c>
      <c r="R93" s="586" t="s">
        <v>624</v>
      </c>
      <c r="S93" s="315">
        <f t="shared" si="4"/>
        <v>0</v>
      </c>
      <c r="T93" s="5">
        <f t="shared" si="5"/>
        <v>0</v>
      </c>
    </row>
    <row r="94" spans="1:20" ht="210" x14ac:dyDescent="0.25">
      <c r="A94" s="1076">
        <v>26</v>
      </c>
      <c r="B94" s="1057" t="s">
        <v>4</v>
      </c>
      <c r="C94" s="1057" t="s">
        <v>305</v>
      </c>
      <c r="D94" s="918" t="s">
        <v>459</v>
      </c>
      <c r="E94" s="1078" t="s">
        <v>796</v>
      </c>
      <c r="F94" s="1059" t="s">
        <v>8</v>
      </c>
      <c r="G94" s="1042">
        <v>32851203.190000001</v>
      </c>
      <c r="H94" s="1109" t="s">
        <v>419</v>
      </c>
      <c r="I94" s="1107" t="s">
        <v>334</v>
      </c>
      <c r="J94" s="1111" t="s">
        <v>590</v>
      </c>
      <c r="K94" s="302" t="s">
        <v>318</v>
      </c>
      <c r="L94" s="549">
        <v>106552.6</v>
      </c>
      <c r="M94" s="532">
        <f t="shared" si="0"/>
        <v>106552.6</v>
      </c>
      <c r="N94" s="457">
        <v>106552.6</v>
      </c>
      <c r="O94" s="551">
        <v>0</v>
      </c>
      <c r="P94" s="286">
        <f>M94/L94</f>
        <v>1</v>
      </c>
      <c r="Q94" s="894">
        <f>(M94+M95+M96+M97+M98+M99+M100+M101)/G94</f>
        <v>6.1321493716650688E-2</v>
      </c>
      <c r="R94" s="586" t="s">
        <v>542</v>
      </c>
      <c r="S94" s="315">
        <f t="shared" si="4"/>
        <v>0</v>
      </c>
      <c r="T94" s="5">
        <f t="shared" si="5"/>
        <v>0</v>
      </c>
    </row>
    <row r="95" spans="1:20" ht="225" x14ac:dyDescent="0.25">
      <c r="A95" s="1020"/>
      <c r="B95" s="924"/>
      <c r="C95" s="1058"/>
      <c r="D95" s="906"/>
      <c r="E95" s="1079"/>
      <c r="F95" s="1060"/>
      <c r="G95" s="1056"/>
      <c r="H95" s="1103"/>
      <c r="I95" s="1133"/>
      <c r="J95" s="1112"/>
      <c r="K95" s="302" t="s">
        <v>318</v>
      </c>
      <c r="L95" s="294">
        <v>29253.88</v>
      </c>
      <c r="M95" s="532">
        <f t="shared" si="0"/>
        <v>29253.88</v>
      </c>
      <c r="N95" s="365">
        <v>29253.88</v>
      </c>
      <c r="O95" s="325">
        <v>0</v>
      </c>
      <c r="P95" s="286">
        <f>M95/L95</f>
        <v>1</v>
      </c>
      <c r="Q95" s="942"/>
      <c r="R95" s="586" t="s">
        <v>543</v>
      </c>
      <c r="S95" s="315">
        <f t="shared" si="4"/>
        <v>0</v>
      </c>
      <c r="T95" s="5">
        <f t="shared" si="5"/>
        <v>0</v>
      </c>
    </row>
    <row r="96" spans="1:20" ht="210" x14ac:dyDescent="0.25">
      <c r="A96" s="1020"/>
      <c r="B96" s="924"/>
      <c r="C96" s="1058"/>
      <c r="D96" s="906"/>
      <c r="E96" s="1079"/>
      <c r="F96" s="1060"/>
      <c r="G96" s="1056"/>
      <c r="H96" s="1103"/>
      <c r="I96" s="1133"/>
      <c r="J96" s="1112"/>
      <c r="K96" s="467" t="s">
        <v>319</v>
      </c>
      <c r="L96" s="294">
        <v>593135.94999999995</v>
      </c>
      <c r="M96" s="294">
        <v>593135.94999999995</v>
      </c>
      <c r="N96" s="365">
        <v>593135.94999999995</v>
      </c>
      <c r="O96" s="325">
        <v>0</v>
      </c>
      <c r="P96" s="286">
        <f>M96/L96</f>
        <v>1</v>
      </c>
      <c r="Q96" s="942"/>
      <c r="R96" s="586" t="s">
        <v>544</v>
      </c>
      <c r="S96" s="315">
        <f t="shared" si="4"/>
        <v>0</v>
      </c>
      <c r="T96" s="5">
        <f t="shared" si="5"/>
        <v>0</v>
      </c>
    </row>
    <row r="97" spans="1:25" ht="210" x14ac:dyDescent="0.25">
      <c r="A97" s="1020"/>
      <c r="B97" s="924"/>
      <c r="C97" s="1058"/>
      <c r="D97" s="906"/>
      <c r="E97" s="1079"/>
      <c r="F97" s="1060"/>
      <c r="G97" s="1056"/>
      <c r="H97" s="1103"/>
      <c r="I97" s="1133"/>
      <c r="J97" s="1112"/>
      <c r="K97" s="302" t="s">
        <v>318</v>
      </c>
      <c r="L97" s="294">
        <v>71182.179999999993</v>
      </c>
      <c r="M97" s="532">
        <f t="shared" si="0"/>
        <v>71182.179999999993</v>
      </c>
      <c r="N97" s="365">
        <v>71182.179999999993</v>
      </c>
      <c r="O97" s="325">
        <v>0</v>
      </c>
      <c r="P97" s="286">
        <f>M97/L97</f>
        <v>1</v>
      </c>
      <c r="Q97" s="942"/>
      <c r="R97" s="586" t="s">
        <v>609</v>
      </c>
      <c r="S97" s="315">
        <f t="shared" si="4"/>
        <v>0</v>
      </c>
      <c r="T97" s="5">
        <f t="shared" si="5"/>
        <v>0</v>
      </c>
    </row>
    <row r="98" spans="1:25" ht="210" x14ac:dyDescent="0.25">
      <c r="A98" s="1020"/>
      <c r="B98" s="924"/>
      <c r="C98" s="1058"/>
      <c r="D98" s="906"/>
      <c r="E98" s="1079"/>
      <c r="F98" s="1060"/>
      <c r="G98" s="1056"/>
      <c r="H98" s="1103"/>
      <c r="I98" s="1133"/>
      <c r="J98" s="1112"/>
      <c r="K98" s="303" t="s">
        <v>318</v>
      </c>
      <c r="L98" s="296">
        <v>482088.81</v>
      </c>
      <c r="M98" s="532">
        <f t="shared" si="0"/>
        <v>482088.81</v>
      </c>
      <c r="N98" s="365">
        <v>482088.81</v>
      </c>
      <c r="O98" s="325">
        <v>0</v>
      </c>
      <c r="P98" s="295">
        <f t="shared" ref="P98:P129" si="6">M98/L98</f>
        <v>1</v>
      </c>
      <c r="Q98" s="942"/>
      <c r="R98" s="586" t="s">
        <v>688</v>
      </c>
      <c r="S98" s="315">
        <f t="shared" si="4"/>
        <v>0</v>
      </c>
      <c r="T98" s="5">
        <f t="shared" si="5"/>
        <v>0</v>
      </c>
    </row>
    <row r="99" spans="1:25" ht="405" x14ac:dyDescent="0.25">
      <c r="A99" s="1040"/>
      <c r="B99" s="906"/>
      <c r="C99" s="906"/>
      <c r="D99" s="906"/>
      <c r="E99" s="1074"/>
      <c r="F99" s="906"/>
      <c r="G99" s="1043"/>
      <c r="H99" s="1103"/>
      <c r="I99" s="1133"/>
      <c r="J99" s="324"/>
      <c r="K99" s="327" t="s">
        <v>350</v>
      </c>
      <c r="L99" s="296">
        <v>732271.43</v>
      </c>
      <c r="M99" s="532">
        <f t="shared" si="0"/>
        <v>732271.43</v>
      </c>
      <c r="N99" s="186">
        <v>732271.43</v>
      </c>
      <c r="O99" s="326">
        <v>0</v>
      </c>
      <c r="P99" s="323">
        <f t="shared" si="6"/>
        <v>1</v>
      </c>
      <c r="Q99" s="942"/>
      <c r="R99" s="716" t="s">
        <v>659</v>
      </c>
      <c r="S99" s="315">
        <f t="shared" si="4"/>
        <v>0</v>
      </c>
      <c r="T99" s="5">
        <f t="shared" si="5"/>
        <v>0</v>
      </c>
    </row>
    <row r="100" spans="1:25" ht="69" customHeight="1" x14ac:dyDescent="0.25">
      <c r="A100" s="1040"/>
      <c r="B100" s="906"/>
      <c r="C100" s="906"/>
      <c r="D100" s="906"/>
      <c r="E100" s="1074"/>
      <c r="F100" s="906"/>
      <c r="G100" s="1043"/>
      <c r="H100" s="1103"/>
      <c r="I100" s="1133"/>
      <c r="J100" s="388" t="s">
        <v>354</v>
      </c>
      <c r="K100" s="390" t="s">
        <v>399</v>
      </c>
      <c r="L100" s="296">
        <v>0</v>
      </c>
      <c r="M100" s="296">
        <v>0</v>
      </c>
      <c r="N100" s="358">
        <v>0</v>
      </c>
      <c r="O100" s="326">
        <v>0</v>
      </c>
      <c r="P100" s="387">
        <v>0</v>
      </c>
      <c r="Q100" s="942"/>
      <c r="R100" s="389" t="s">
        <v>520</v>
      </c>
      <c r="S100" s="315" t="e">
        <f t="shared" si="4"/>
        <v>#DIV/0!</v>
      </c>
      <c r="T100" s="5">
        <f t="shared" si="5"/>
        <v>0</v>
      </c>
    </row>
    <row r="101" spans="1:25" ht="69.75" customHeight="1" x14ac:dyDescent="0.25">
      <c r="A101" s="912"/>
      <c r="B101" s="907"/>
      <c r="C101" s="907"/>
      <c r="D101" s="907"/>
      <c r="E101" s="1075"/>
      <c r="F101" s="907"/>
      <c r="G101" s="1044"/>
      <c r="H101" s="1104"/>
      <c r="I101" s="1134"/>
      <c r="J101" s="357" t="s">
        <v>354</v>
      </c>
      <c r="K101" s="359" t="s">
        <v>377</v>
      </c>
      <c r="L101" s="296">
        <v>0</v>
      </c>
      <c r="M101" s="296">
        <v>0</v>
      </c>
      <c r="N101" s="358">
        <v>0</v>
      </c>
      <c r="O101" s="326">
        <v>0</v>
      </c>
      <c r="P101" s="356">
        <v>0</v>
      </c>
      <c r="Q101" s="895"/>
      <c r="R101" s="586" t="s">
        <v>540</v>
      </c>
      <c r="S101" s="315" t="e">
        <f t="shared" si="4"/>
        <v>#DIV/0!</v>
      </c>
      <c r="T101" s="5">
        <f t="shared" si="5"/>
        <v>0</v>
      </c>
    </row>
    <row r="102" spans="1:25" ht="210" customHeight="1" x14ac:dyDescent="0.25">
      <c r="A102" s="1041">
        <v>27</v>
      </c>
      <c r="B102" s="1065" t="s">
        <v>4</v>
      </c>
      <c r="C102" s="1068" t="s">
        <v>307</v>
      </c>
      <c r="D102" s="1069" t="s">
        <v>459</v>
      </c>
      <c r="E102" s="1078" t="s">
        <v>797</v>
      </c>
      <c r="F102" s="1155" t="s">
        <v>8</v>
      </c>
      <c r="G102" s="1109">
        <v>37057739.189999998</v>
      </c>
      <c r="H102" s="1109" t="s">
        <v>70</v>
      </c>
      <c r="I102" s="1128" t="s">
        <v>183</v>
      </c>
      <c r="J102" s="620" t="s">
        <v>590</v>
      </c>
      <c r="K102" s="305" t="s">
        <v>321</v>
      </c>
      <c r="L102" s="548">
        <v>20570</v>
      </c>
      <c r="M102" s="548">
        <f>N102+O102</f>
        <v>2762.5</v>
      </c>
      <c r="N102" s="182">
        <v>2762.5</v>
      </c>
      <c r="O102" s="536">
        <v>0</v>
      </c>
      <c r="P102" s="286">
        <f t="shared" si="6"/>
        <v>0.13429752066115702</v>
      </c>
      <c r="Q102" s="894">
        <f>(M102+M103+M105)/G102</f>
        <v>0.1621910464959479</v>
      </c>
      <c r="R102" s="291" t="s">
        <v>626</v>
      </c>
      <c r="S102" s="315">
        <f t="shared" si="4"/>
        <v>0.86570247933884292</v>
      </c>
      <c r="T102" s="5">
        <f t="shared" si="5"/>
        <v>17807.5</v>
      </c>
    </row>
    <row r="103" spans="1:25" ht="240" x14ac:dyDescent="0.25">
      <c r="A103" s="1040"/>
      <c r="B103" s="1066"/>
      <c r="C103" s="1066"/>
      <c r="D103" s="1070"/>
      <c r="E103" s="1153"/>
      <c r="F103" s="1156"/>
      <c r="G103" s="1122"/>
      <c r="H103" s="1122"/>
      <c r="I103" s="1129"/>
      <c r="J103" s="606" t="s">
        <v>127</v>
      </c>
      <c r="K103" s="768" t="s">
        <v>387</v>
      </c>
      <c r="L103" s="548">
        <v>5932670.2699999996</v>
      </c>
      <c r="M103" s="548">
        <f>N103+O103</f>
        <v>5932671</v>
      </c>
      <c r="N103" s="184">
        <v>5932671</v>
      </c>
      <c r="O103" s="536">
        <v>0</v>
      </c>
      <c r="P103" s="286">
        <f t="shared" si="6"/>
        <v>1.0000001230474587</v>
      </c>
      <c r="Q103" s="942"/>
      <c r="R103" s="291" t="s">
        <v>613</v>
      </c>
      <c r="S103" s="315"/>
      <c r="T103" s="5"/>
    </row>
    <row r="104" spans="1:25" ht="56.25" customHeight="1" x14ac:dyDescent="0.25">
      <c r="A104" s="1040"/>
      <c r="B104" s="1066"/>
      <c r="C104" s="1066"/>
      <c r="D104" s="1070"/>
      <c r="E104" s="1153"/>
      <c r="F104" s="1156"/>
      <c r="G104" s="1122"/>
      <c r="H104" s="1122"/>
      <c r="I104" s="1129"/>
      <c r="J104" s="450" t="s">
        <v>580</v>
      </c>
      <c r="K104" s="707" t="s">
        <v>616</v>
      </c>
      <c r="L104" s="619">
        <v>0</v>
      </c>
      <c r="M104" s="197">
        <v>0</v>
      </c>
      <c r="N104" s="477">
        <v>0</v>
      </c>
      <c r="O104" s="477">
        <v>0</v>
      </c>
      <c r="P104" s="286">
        <v>0</v>
      </c>
      <c r="Q104" s="942"/>
      <c r="R104" s="291" t="s">
        <v>584</v>
      </c>
      <c r="S104" s="315"/>
      <c r="T104" s="5"/>
    </row>
    <row r="105" spans="1:25" ht="375" x14ac:dyDescent="0.25">
      <c r="A105" s="912"/>
      <c r="B105" s="1067"/>
      <c r="C105" s="1067"/>
      <c r="D105" s="1071"/>
      <c r="E105" s="1154"/>
      <c r="F105" s="1157"/>
      <c r="G105" s="1127"/>
      <c r="H105" s="1127"/>
      <c r="I105" s="1130"/>
      <c r="J105" s="589" t="s">
        <v>547</v>
      </c>
      <c r="K105" s="591" t="s">
        <v>548</v>
      </c>
      <c r="L105" s="197">
        <v>75000</v>
      </c>
      <c r="M105" s="532">
        <f>N105+O105</f>
        <v>75000</v>
      </c>
      <c r="N105" s="581">
        <v>75000</v>
      </c>
      <c r="O105" s="590">
        <v>0</v>
      </c>
      <c r="P105" s="286">
        <f t="shared" si="6"/>
        <v>1</v>
      </c>
      <c r="Q105" s="895"/>
      <c r="R105" s="291" t="s">
        <v>731</v>
      </c>
      <c r="S105" s="315"/>
      <c r="T105" s="5"/>
    </row>
    <row r="106" spans="1:25" ht="330" x14ac:dyDescent="0.25">
      <c r="A106" s="1041">
        <v>28</v>
      </c>
      <c r="B106" s="1072" t="s">
        <v>4</v>
      </c>
      <c r="C106" s="1068" t="s">
        <v>317</v>
      </c>
      <c r="D106" s="918" t="s">
        <v>459</v>
      </c>
      <c r="E106" s="1073" t="s">
        <v>357</v>
      </c>
      <c r="F106" s="1059" t="s">
        <v>8</v>
      </c>
      <c r="G106" s="1042">
        <v>135462141.78</v>
      </c>
      <c r="H106" s="1109" t="s">
        <v>70</v>
      </c>
      <c r="I106" s="1107" t="s">
        <v>183</v>
      </c>
      <c r="J106" s="1111" t="s">
        <v>590</v>
      </c>
      <c r="K106" s="310" t="s">
        <v>328</v>
      </c>
      <c r="L106" s="548">
        <v>344617.16</v>
      </c>
      <c r="M106" s="532">
        <f>N106+O106</f>
        <v>344617.16</v>
      </c>
      <c r="N106" s="182">
        <v>344617.16</v>
      </c>
      <c r="O106" s="536">
        <v>0</v>
      </c>
      <c r="P106" s="286">
        <f t="shared" si="6"/>
        <v>1</v>
      </c>
      <c r="Q106" s="894">
        <f>(M106+M107+M108+M111+M112)/G106</f>
        <v>0.1894192092553226</v>
      </c>
      <c r="R106" s="291" t="s">
        <v>754</v>
      </c>
      <c r="S106" s="315">
        <f t="shared" si="4"/>
        <v>0</v>
      </c>
      <c r="T106" s="5">
        <f t="shared" si="5"/>
        <v>0</v>
      </c>
    </row>
    <row r="107" spans="1:25" ht="409.5" x14ac:dyDescent="0.25">
      <c r="A107" s="1040"/>
      <c r="B107" s="1047"/>
      <c r="C107" s="906"/>
      <c r="D107" s="906"/>
      <c r="E107" s="1074"/>
      <c r="F107" s="906"/>
      <c r="G107" s="1043"/>
      <c r="H107" s="1103"/>
      <c r="I107" s="906"/>
      <c r="J107" s="906"/>
      <c r="K107" s="588" t="s">
        <v>545</v>
      </c>
      <c r="L107" s="552">
        <v>1779352.04</v>
      </c>
      <c r="M107" s="532">
        <f>N107+O107</f>
        <v>1779352.04</v>
      </c>
      <c r="N107" s="600">
        <v>1779352.04</v>
      </c>
      <c r="O107" s="553">
        <v>0</v>
      </c>
      <c r="P107" s="336">
        <f t="shared" si="6"/>
        <v>1</v>
      </c>
      <c r="Q107" s="942"/>
      <c r="R107" s="717" t="s">
        <v>658</v>
      </c>
      <c r="S107" s="331">
        <f t="shared" si="4"/>
        <v>0</v>
      </c>
      <c r="T107" s="37">
        <f t="shared" si="5"/>
        <v>0</v>
      </c>
      <c r="W107" s="713"/>
      <c r="X107" s="136"/>
      <c r="Y107" s="136"/>
    </row>
    <row r="108" spans="1:25" ht="315" x14ac:dyDescent="0.25">
      <c r="A108" s="1040"/>
      <c r="B108" s="1047"/>
      <c r="C108" s="906"/>
      <c r="D108" s="906"/>
      <c r="E108" s="1074"/>
      <c r="F108" s="906"/>
      <c r="G108" s="1043"/>
      <c r="H108" s="1103"/>
      <c r="I108" s="906"/>
      <c r="J108" s="374" t="s">
        <v>127</v>
      </c>
      <c r="K108" s="770" t="s">
        <v>392</v>
      </c>
      <c r="L108" s="548">
        <v>23435162.289999999</v>
      </c>
      <c r="M108" s="532">
        <f>N108+O108</f>
        <v>23435162.579999998</v>
      </c>
      <c r="N108" s="184">
        <v>19367903</v>
      </c>
      <c r="O108" s="536">
        <v>4067259.58</v>
      </c>
      <c r="P108" s="286">
        <f t="shared" si="6"/>
        <v>1.0000000123745676</v>
      </c>
      <c r="Q108" s="942"/>
      <c r="R108" s="291" t="s">
        <v>614</v>
      </c>
      <c r="S108" s="331">
        <f t="shared" si="4"/>
        <v>-1.2374567562934096E-8</v>
      </c>
      <c r="T108" s="37">
        <f t="shared" si="5"/>
        <v>-0.28999999910593033</v>
      </c>
    </row>
    <row r="109" spans="1:25" ht="45" x14ac:dyDescent="0.25">
      <c r="A109" s="1040"/>
      <c r="B109" s="1047"/>
      <c r="C109" s="906"/>
      <c r="D109" s="906"/>
      <c r="E109" s="1074"/>
      <c r="F109" s="906"/>
      <c r="G109" s="1043"/>
      <c r="H109" s="1103"/>
      <c r="I109" s="906"/>
      <c r="J109" s="450" t="s">
        <v>580</v>
      </c>
      <c r="K109" s="707" t="s">
        <v>616</v>
      </c>
      <c r="L109" s="548">
        <v>0</v>
      </c>
      <c r="M109" s="548">
        <v>0</v>
      </c>
      <c r="N109" s="617">
        <v>0</v>
      </c>
      <c r="O109" s="618">
        <v>0</v>
      </c>
      <c r="P109" s="286">
        <v>0</v>
      </c>
      <c r="Q109" s="942"/>
      <c r="R109" s="291" t="s">
        <v>581</v>
      </c>
      <c r="S109" s="331"/>
      <c r="T109" s="37"/>
    </row>
    <row r="110" spans="1:25" ht="45" x14ac:dyDescent="0.25">
      <c r="A110" s="1040"/>
      <c r="B110" s="1047"/>
      <c r="C110" s="906"/>
      <c r="D110" s="906"/>
      <c r="E110" s="1074"/>
      <c r="F110" s="906"/>
      <c r="G110" s="1043"/>
      <c r="H110" s="1103"/>
      <c r="I110" s="906"/>
      <c r="J110" s="450" t="s">
        <v>580</v>
      </c>
      <c r="K110" s="707" t="s">
        <v>616</v>
      </c>
      <c r="L110" s="548">
        <v>0</v>
      </c>
      <c r="M110" s="548">
        <v>0</v>
      </c>
      <c r="N110" s="617">
        <v>0</v>
      </c>
      <c r="O110" s="618">
        <v>0</v>
      </c>
      <c r="P110" s="286">
        <v>0</v>
      </c>
      <c r="Q110" s="942"/>
      <c r="R110" s="291" t="s">
        <v>582</v>
      </c>
      <c r="S110" s="331"/>
      <c r="T110" s="37"/>
    </row>
    <row r="111" spans="1:25" ht="120" x14ac:dyDescent="0.25">
      <c r="A111" s="1040"/>
      <c r="B111" s="1047"/>
      <c r="C111" s="906"/>
      <c r="D111" s="906"/>
      <c r="E111" s="1074"/>
      <c r="F111" s="906"/>
      <c r="G111" s="1043"/>
      <c r="H111" s="1103"/>
      <c r="I111" s="906"/>
      <c r="J111" s="374" t="s">
        <v>354</v>
      </c>
      <c r="K111" s="469" t="s">
        <v>384</v>
      </c>
      <c r="L111" s="548">
        <v>0</v>
      </c>
      <c r="M111" s="548">
        <v>0</v>
      </c>
      <c r="N111" s="477">
        <v>0</v>
      </c>
      <c r="O111" s="536">
        <v>0</v>
      </c>
      <c r="P111" s="286">
        <v>0</v>
      </c>
      <c r="Q111" s="942"/>
      <c r="R111" s="291" t="s">
        <v>546</v>
      </c>
      <c r="S111" s="331" t="e">
        <f t="shared" si="4"/>
        <v>#DIV/0!</v>
      </c>
      <c r="T111" s="37">
        <f t="shared" si="5"/>
        <v>0</v>
      </c>
    </row>
    <row r="112" spans="1:25" ht="409.5" x14ac:dyDescent="0.25">
      <c r="A112" s="912"/>
      <c r="B112" s="904"/>
      <c r="C112" s="907"/>
      <c r="D112" s="907"/>
      <c r="E112" s="1075"/>
      <c r="F112" s="907"/>
      <c r="G112" s="1044"/>
      <c r="H112" s="961"/>
      <c r="I112" s="907"/>
      <c r="J112" s="450" t="s">
        <v>354</v>
      </c>
      <c r="K112" s="787" t="s">
        <v>496</v>
      </c>
      <c r="L112" s="548">
        <v>100000</v>
      </c>
      <c r="M112" s="532">
        <f>N112+O112</f>
        <v>100000</v>
      </c>
      <c r="N112" s="182">
        <v>100000</v>
      </c>
      <c r="O112" s="536">
        <v>0</v>
      </c>
      <c r="P112" s="479">
        <f t="shared" si="6"/>
        <v>1</v>
      </c>
      <c r="Q112" s="895"/>
      <c r="R112" s="291" t="s">
        <v>740</v>
      </c>
      <c r="S112" s="331">
        <f t="shared" si="4"/>
        <v>0</v>
      </c>
      <c r="T112" s="37">
        <f t="shared" si="5"/>
        <v>0</v>
      </c>
    </row>
    <row r="113" spans="1:20" ht="150" x14ac:dyDescent="0.25">
      <c r="A113" s="337">
        <v>29</v>
      </c>
      <c r="B113" s="11" t="s">
        <v>4</v>
      </c>
      <c r="C113" s="340" t="s">
        <v>682</v>
      </c>
      <c r="D113" s="340" t="s">
        <v>458</v>
      </c>
      <c r="E113" s="741" t="s">
        <v>685</v>
      </c>
      <c r="F113" s="341" t="s">
        <v>364</v>
      </c>
      <c r="G113" s="342">
        <v>2635426.8199999998</v>
      </c>
      <c r="H113" s="399" t="s">
        <v>421</v>
      </c>
      <c r="I113" s="347" t="s">
        <v>183</v>
      </c>
      <c r="J113" s="347" t="s">
        <v>596</v>
      </c>
      <c r="K113" s="740" t="s">
        <v>365</v>
      </c>
      <c r="L113" s="548">
        <v>0</v>
      </c>
      <c r="M113" s="532">
        <f>N113+O113</f>
        <v>0</v>
      </c>
      <c r="N113" s="182">
        <v>0</v>
      </c>
      <c r="O113" s="536">
        <v>0</v>
      </c>
      <c r="P113" s="286">
        <v>0</v>
      </c>
      <c r="Q113" s="468">
        <f>M113/G113</f>
        <v>0</v>
      </c>
      <c r="R113" s="291" t="s">
        <v>732</v>
      </c>
      <c r="S113" s="331" t="e">
        <f t="shared" si="4"/>
        <v>#DIV/0!</v>
      </c>
      <c r="T113" s="37">
        <f t="shared" si="5"/>
        <v>0</v>
      </c>
    </row>
    <row r="114" spans="1:20" ht="120" x14ac:dyDescent="0.25">
      <c r="A114" s="337">
        <v>30</v>
      </c>
      <c r="B114" s="11" t="s">
        <v>4</v>
      </c>
      <c r="C114" s="369" t="s">
        <v>382</v>
      </c>
      <c r="D114" s="340" t="s">
        <v>456</v>
      </c>
      <c r="E114" s="370" t="s">
        <v>383</v>
      </c>
      <c r="F114" s="371" t="s">
        <v>23</v>
      </c>
      <c r="G114" s="342">
        <v>371368</v>
      </c>
      <c r="H114" s="399" t="s">
        <v>422</v>
      </c>
      <c r="I114" s="368" t="s">
        <v>423</v>
      </c>
      <c r="J114" s="372" t="s">
        <v>483</v>
      </c>
      <c r="K114" s="470" t="s">
        <v>484</v>
      </c>
      <c r="L114" s="554">
        <v>3713.68</v>
      </c>
      <c r="M114" s="532">
        <f>N114+O114</f>
        <v>3713.68</v>
      </c>
      <c r="N114" s="182">
        <v>3713.68</v>
      </c>
      <c r="O114" s="536">
        <v>0</v>
      </c>
      <c r="P114" s="286">
        <f t="shared" si="6"/>
        <v>1</v>
      </c>
      <c r="Q114" s="468">
        <f>M114/G114</f>
        <v>0.01</v>
      </c>
      <c r="R114" s="587" t="s">
        <v>733</v>
      </c>
      <c r="S114" s="331">
        <f t="shared" si="4"/>
        <v>0</v>
      </c>
      <c r="T114" s="37">
        <f t="shared" si="5"/>
        <v>0</v>
      </c>
    </row>
    <row r="115" spans="1:20" ht="90" x14ac:dyDescent="0.25">
      <c r="A115" s="337">
        <v>31</v>
      </c>
      <c r="B115" s="11" t="s">
        <v>4</v>
      </c>
      <c r="C115" s="340" t="s">
        <v>389</v>
      </c>
      <c r="D115" s="369" t="s">
        <v>452</v>
      </c>
      <c r="E115" s="393" t="s">
        <v>405</v>
      </c>
      <c r="F115" s="385" t="s">
        <v>8</v>
      </c>
      <c r="G115" s="342">
        <v>99892339.069999993</v>
      </c>
      <c r="H115" s="399" t="s">
        <v>70</v>
      </c>
      <c r="I115" s="384" t="s">
        <v>146</v>
      </c>
      <c r="J115" s="384" t="s">
        <v>406</v>
      </c>
      <c r="K115" s="471" t="s">
        <v>407</v>
      </c>
      <c r="L115" s="554">
        <v>0</v>
      </c>
      <c r="M115" s="548">
        <v>0</v>
      </c>
      <c r="N115" s="477">
        <v>0</v>
      </c>
      <c r="O115" s="536">
        <v>0</v>
      </c>
      <c r="P115" s="286">
        <v>0</v>
      </c>
      <c r="Q115" s="468">
        <v>0</v>
      </c>
      <c r="R115" s="587" t="s">
        <v>541</v>
      </c>
      <c r="S115" s="331"/>
      <c r="T115" s="37"/>
    </row>
    <row r="116" spans="1:20" ht="75" x14ac:dyDescent="0.25">
      <c r="A116" s="337">
        <v>32</v>
      </c>
      <c r="B116" s="11" t="s">
        <v>4</v>
      </c>
      <c r="C116" s="340" t="s">
        <v>400</v>
      </c>
      <c r="D116" s="369" t="s">
        <v>455</v>
      </c>
      <c r="E116" s="11" t="s">
        <v>403</v>
      </c>
      <c r="F116" s="392" t="s">
        <v>401</v>
      </c>
      <c r="G116" s="739">
        <v>10453725</v>
      </c>
      <c r="H116" s="399" t="s">
        <v>70</v>
      </c>
      <c r="I116" s="391" t="s">
        <v>147</v>
      </c>
      <c r="J116" s="391" t="s">
        <v>599</v>
      </c>
      <c r="K116" s="472" t="s">
        <v>402</v>
      </c>
      <c r="L116" s="554">
        <v>38720</v>
      </c>
      <c r="M116" s="548">
        <v>0</v>
      </c>
      <c r="N116" s="477">
        <v>0</v>
      </c>
      <c r="O116" s="536">
        <v>0</v>
      </c>
      <c r="P116" s="286">
        <f t="shared" si="6"/>
        <v>0</v>
      </c>
      <c r="Q116" s="468">
        <f t="shared" ref="Q116:Q124" si="7">M116/G116</f>
        <v>0</v>
      </c>
      <c r="R116" s="587" t="s">
        <v>420</v>
      </c>
      <c r="S116" s="331"/>
      <c r="T116" s="37"/>
    </row>
    <row r="117" spans="1:20" ht="150" x14ac:dyDescent="0.25">
      <c r="A117" s="337">
        <v>33</v>
      </c>
      <c r="B117" s="11" t="s">
        <v>4</v>
      </c>
      <c r="C117" s="440" t="s">
        <v>460</v>
      </c>
      <c r="D117" s="369" t="s">
        <v>453</v>
      </c>
      <c r="E117" s="337">
        <v>2014</v>
      </c>
      <c r="F117" s="443" t="s">
        <v>462</v>
      </c>
      <c r="G117" s="342">
        <v>5494071</v>
      </c>
      <c r="H117" s="399" t="s">
        <v>415</v>
      </c>
      <c r="I117" s="441" t="s">
        <v>148</v>
      </c>
      <c r="J117" s="606" t="s">
        <v>128</v>
      </c>
      <c r="K117" s="473" t="s">
        <v>463</v>
      </c>
      <c r="L117" s="554">
        <v>109471</v>
      </c>
      <c r="M117" s="532">
        <f t="shared" ref="M117:M123" si="8">N117+O117</f>
        <v>1386</v>
      </c>
      <c r="N117" s="182">
        <v>1386</v>
      </c>
      <c r="O117" s="536">
        <v>0</v>
      </c>
      <c r="P117" s="286">
        <f t="shared" si="6"/>
        <v>1.2660887358295804E-2</v>
      </c>
      <c r="Q117" s="468">
        <f t="shared" si="7"/>
        <v>2.5227194916119575E-4</v>
      </c>
      <c r="R117" s="587" t="s">
        <v>734</v>
      </c>
      <c r="S117" s="331"/>
      <c r="T117" s="37"/>
    </row>
    <row r="118" spans="1:20" ht="150" x14ac:dyDescent="0.25">
      <c r="A118" s="337">
        <v>34</v>
      </c>
      <c r="B118" s="11" t="s">
        <v>4</v>
      </c>
      <c r="C118" s="442" t="s">
        <v>461</v>
      </c>
      <c r="D118" s="369" t="s">
        <v>453</v>
      </c>
      <c r="E118" s="337">
        <v>2014</v>
      </c>
      <c r="F118" s="443" t="s">
        <v>462</v>
      </c>
      <c r="G118" s="342">
        <v>1671074</v>
      </c>
      <c r="H118" s="399" t="s">
        <v>415</v>
      </c>
      <c r="I118" s="441" t="s">
        <v>148</v>
      </c>
      <c r="J118" s="606" t="s">
        <v>128</v>
      </c>
      <c r="K118" s="473" t="s">
        <v>463</v>
      </c>
      <c r="L118" s="554">
        <v>129560</v>
      </c>
      <c r="M118" s="532">
        <f t="shared" si="8"/>
        <v>1388</v>
      </c>
      <c r="N118" s="182">
        <v>1388</v>
      </c>
      <c r="O118" s="536">
        <v>0</v>
      </c>
      <c r="P118" s="286">
        <f t="shared" si="6"/>
        <v>1.07131830811979E-2</v>
      </c>
      <c r="Q118" s="468">
        <f t="shared" si="7"/>
        <v>8.3060355196717798E-4</v>
      </c>
      <c r="R118" s="587" t="s">
        <v>735</v>
      </c>
      <c r="S118" s="331"/>
      <c r="T118" s="37"/>
    </row>
    <row r="119" spans="1:20" ht="181.9" customHeight="1" x14ac:dyDescent="0.25">
      <c r="A119" s="1039">
        <v>35</v>
      </c>
      <c r="B119" s="1039" t="s">
        <v>4</v>
      </c>
      <c r="C119" s="1048" t="s">
        <v>486</v>
      </c>
      <c r="D119" s="1136" t="s">
        <v>487</v>
      </c>
      <c r="E119" s="1039" t="s">
        <v>495</v>
      </c>
      <c r="F119" s="1139" t="s">
        <v>488</v>
      </c>
      <c r="G119" s="1115">
        <v>35476949</v>
      </c>
      <c r="H119" s="1115" t="s">
        <v>421</v>
      </c>
      <c r="I119" s="1039" t="s">
        <v>494</v>
      </c>
      <c r="J119" s="941" t="s">
        <v>128</v>
      </c>
      <c r="K119" s="1113" t="s">
        <v>489</v>
      </c>
      <c r="L119" s="939">
        <v>2400</v>
      </c>
      <c r="M119" s="532">
        <v>75</v>
      </c>
      <c r="N119" s="599">
        <v>75</v>
      </c>
      <c r="O119" s="536">
        <v>0</v>
      </c>
      <c r="P119" s="894">
        <f>(M119+M120)/L119</f>
        <v>0.95041666666666669</v>
      </c>
      <c r="Q119" s="954">
        <f>(M119+M120+M121)/G119</f>
        <v>9.4850320978841787E-5</v>
      </c>
      <c r="R119" s="937" t="s">
        <v>627</v>
      </c>
      <c r="S119" s="331"/>
      <c r="T119" s="37"/>
    </row>
    <row r="120" spans="1:20" ht="93" customHeight="1" x14ac:dyDescent="0.25">
      <c r="A120" s="1040"/>
      <c r="B120" s="1040"/>
      <c r="C120" s="1049"/>
      <c r="D120" s="1137"/>
      <c r="E120" s="1040"/>
      <c r="F120" s="1140"/>
      <c r="G120" s="1116"/>
      <c r="H120" s="1116"/>
      <c r="I120" s="1040"/>
      <c r="J120" s="907"/>
      <c r="K120" s="1114"/>
      <c r="L120" s="940"/>
      <c r="M120" s="532">
        <v>2206</v>
      </c>
      <c r="N120" s="297">
        <v>2206</v>
      </c>
      <c r="O120" s="536">
        <v>0</v>
      </c>
      <c r="P120" s="895"/>
      <c r="Q120" s="955"/>
      <c r="R120" s="938"/>
      <c r="S120" s="331"/>
      <c r="T120" s="37"/>
    </row>
    <row r="121" spans="1:20" ht="120" x14ac:dyDescent="0.25">
      <c r="A121" s="1040"/>
      <c r="B121" s="1040"/>
      <c r="C121" s="1049"/>
      <c r="D121" s="1137"/>
      <c r="E121" s="1040"/>
      <c r="F121" s="1140"/>
      <c r="G121" s="1116"/>
      <c r="H121" s="1116"/>
      <c r="I121" s="1040"/>
      <c r="J121" s="628" t="s">
        <v>600</v>
      </c>
      <c r="K121" s="971"/>
      <c r="L121" s="629">
        <v>1084</v>
      </c>
      <c r="M121" s="532">
        <v>1084</v>
      </c>
      <c r="N121" s="297">
        <v>1084</v>
      </c>
      <c r="O121" s="536">
        <v>0</v>
      </c>
      <c r="P121" s="286">
        <f t="shared" si="6"/>
        <v>1</v>
      </c>
      <c r="Q121" s="955"/>
      <c r="R121" s="626" t="s">
        <v>628</v>
      </c>
      <c r="S121" s="331"/>
      <c r="T121" s="37"/>
    </row>
    <row r="122" spans="1:20" ht="105" x14ac:dyDescent="0.25">
      <c r="A122" s="912"/>
      <c r="B122" s="912"/>
      <c r="C122" s="1050"/>
      <c r="D122" s="1138"/>
      <c r="E122" s="912"/>
      <c r="F122" s="1141"/>
      <c r="G122" s="1117"/>
      <c r="H122" s="1117"/>
      <c r="I122" s="912"/>
      <c r="J122" s="720" t="s">
        <v>655</v>
      </c>
      <c r="K122" s="103" t="s">
        <v>686</v>
      </c>
      <c r="L122" s="721">
        <v>56.79</v>
      </c>
      <c r="M122" s="532">
        <v>56.79</v>
      </c>
      <c r="N122" s="297">
        <v>56.79</v>
      </c>
      <c r="O122" s="536">
        <v>0</v>
      </c>
      <c r="P122" s="286">
        <f t="shared" si="6"/>
        <v>1</v>
      </c>
      <c r="Q122" s="956"/>
      <c r="R122" s="730" t="s">
        <v>670</v>
      </c>
      <c r="S122" s="331"/>
      <c r="T122" s="37"/>
    </row>
    <row r="123" spans="1:20" ht="164.25" customHeight="1" x14ac:dyDescent="0.25">
      <c r="A123" s="337">
        <v>36</v>
      </c>
      <c r="B123" s="11" t="s">
        <v>4</v>
      </c>
      <c r="C123" s="440" t="s">
        <v>490</v>
      </c>
      <c r="D123" s="369" t="s">
        <v>487</v>
      </c>
      <c r="E123" s="337" t="s">
        <v>493</v>
      </c>
      <c r="F123" s="449" t="s">
        <v>491</v>
      </c>
      <c r="G123" s="342">
        <v>5000000</v>
      </c>
      <c r="H123" s="399" t="s">
        <v>421</v>
      </c>
      <c r="I123" s="448" t="s">
        <v>494</v>
      </c>
      <c r="J123" s="448" t="s">
        <v>597</v>
      </c>
      <c r="K123" s="474" t="s">
        <v>492</v>
      </c>
      <c r="L123" s="554">
        <v>95000</v>
      </c>
      <c r="M123" s="532">
        <f t="shared" si="8"/>
        <v>95000</v>
      </c>
      <c r="N123" s="182">
        <v>95000</v>
      </c>
      <c r="O123" s="536">
        <v>0</v>
      </c>
      <c r="P123" s="286">
        <f t="shared" si="6"/>
        <v>1</v>
      </c>
      <c r="Q123" s="468">
        <f t="shared" si="7"/>
        <v>1.9E-2</v>
      </c>
      <c r="R123" s="587" t="s">
        <v>629</v>
      </c>
      <c r="S123" s="331"/>
      <c r="T123" s="37"/>
    </row>
    <row r="124" spans="1:20" ht="60" x14ac:dyDescent="0.25">
      <c r="A124" s="337">
        <v>37</v>
      </c>
      <c r="B124" s="11" t="s">
        <v>4</v>
      </c>
      <c r="C124" s="440" t="s">
        <v>610</v>
      </c>
      <c r="D124" s="369" t="s">
        <v>487</v>
      </c>
      <c r="E124" s="337" t="s">
        <v>611</v>
      </c>
      <c r="F124" s="449" t="s">
        <v>491</v>
      </c>
      <c r="G124" s="342">
        <v>6335700</v>
      </c>
      <c r="H124" s="399" t="s">
        <v>421</v>
      </c>
      <c r="I124" s="450" t="s">
        <v>183</v>
      </c>
      <c r="J124" s="450" t="s">
        <v>597</v>
      </c>
      <c r="K124" s="643" t="s">
        <v>612</v>
      </c>
      <c r="L124" s="554">
        <v>2099.83</v>
      </c>
      <c r="M124" s="532">
        <v>2099.83</v>
      </c>
      <c r="N124" s="182">
        <v>2099.83</v>
      </c>
      <c r="O124" s="477">
        <v>0</v>
      </c>
      <c r="P124" s="286">
        <v>1</v>
      </c>
      <c r="Q124" s="468">
        <f t="shared" si="7"/>
        <v>3.3142825575705918E-4</v>
      </c>
      <c r="R124" s="587" t="s">
        <v>652</v>
      </c>
      <c r="S124" s="331"/>
      <c r="T124" s="37"/>
    </row>
    <row r="125" spans="1:20" ht="237.75" customHeight="1" x14ac:dyDescent="0.25">
      <c r="A125" s="1039">
        <v>38</v>
      </c>
      <c r="B125" s="1046" t="s">
        <v>4</v>
      </c>
      <c r="C125" s="1048" t="s">
        <v>372</v>
      </c>
      <c r="D125" s="1048" t="s">
        <v>453</v>
      </c>
      <c r="E125" s="1051" t="s">
        <v>687</v>
      </c>
      <c r="F125" s="941" t="s">
        <v>371</v>
      </c>
      <c r="G125" s="1062">
        <v>76610596.920000002</v>
      </c>
      <c r="H125" s="1105" t="s">
        <v>414</v>
      </c>
      <c r="I125" s="941" t="s">
        <v>376</v>
      </c>
      <c r="J125" s="355" t="s">
        <v>374</v>
      </c>
      <c r="K125" s="476" t="s">
        <v>375</v>
      </c>
      <c r="L125" s="548">
        <v>534795</v>
      </c>
      <c r="M125" s="790">
        <v>0</v>
      </c>
      <c r="N125" s="477">
        <v>0</v>
      </c>
      <c r="O125" s="536">
        <v>0</v>
      </c>
      <c r="P125" s="286">
        <f t="shared" si="6"/>
        <v>0</v>
      </c>
      <c r="Q125" s="954">
        <f>(M125+M126+M127)/G125</f>
        <v>0</v>
      </c>
      <c r="R125" s="291" t="s">
        <v>736</v>
      </c>
      <c r="S125" s="331">
        <f t="shared" si="4"/>
        <v>1</v>
      </c>
      <c r="T125" s="37">
        <f t="shared" si="5"/>
        <v>534795</v>
      </c>
    </row>
    <row r="126" spans="1:20" ht="120" x14ac:dyDescent="0.25">
      <c r="A126" s="1040"/>
      <c r="B126" s="1047"/>
      <c r="C126" s="1049"/>
      <c r="D126" s="906"/>
      <c r="E126" s="1052"/>
      <c r="F126" s="906"/>
      <c r="G126" s="1063"/>
      <c r="H126" s="1040"/>
      <c r="I126" s="906"/>
      <c r="J126" s="355" t="s">
        <v>374</v>
      </c>
      <c r="K126" s="476" t="s">
        <v>375</v>
      </c>
      <c r="L126" s="548">
        <v>0</v>
      </c>
      <c r="M126" s="548">
        <v>0</v>
      </c>
      <c r="N126" s="477">
        <v>0</v>
      </c>
      <c r="O126" s="536">
        <v>0</v>
      </c>
      <c r="P126" s="286">
        <v>0</v>
      </c>
      <c r="Q126" s="955"/>
      <c r="R126" s="291" t="s">
        <v>737</v>
      </c>
      <c r="S126" s="331" t="e">
        <f t="shared" si="4"/>
        <v>#DIV/0!</v>
      </c>
      <c r="T126" s="37">
        <f t="shared" si="5"/>
        <v>0</v>
      </c>
    </row>
    <row r="127" spans="1:20" ht="120" x14ac:dyDescent="0.25">
      <c r="A127" s="912"/>
      <c r="B127" s="904"/>
      <c r="C127" s="1050"/>
      <c r="D127" s="907"/>
      <c r="E127" s="1053"/>
      <c r="F127" s="907"/>
      <c r="G127" s="1064"/>
      <c r="H127" s="912"/>
      <c r="I127" s="907"/>
      <c r="J127" s="355" t="s">
        <v>374</v>
      </c>
      <c r="K127" s="476" t="s">
        <v>375</v>
      </c>
      <c r="L127" s="548">
        <v>0</v>
      </c>
      <c r="M127" s="532">
        <v>0</v>
      </c>
      <c r="N127" s="477">
        <v>0</v>
      </c>
      <c r="O127" s="536">
        <v>0</v>
      </c>
      <c r="P127" s="286">
        <v>0</v>
      </c>
      <c r="Q127" s="956"/>
      <c r="R127" s="291" t="s">
        <v>738</v>
      </c>
      <c r="S127" s="331" t="e">
        <f t="shared" si="4"/>
        <v>#DIV/0!</v>
      </c>
      <c r="T127" s="37">
        <f t="shared" si="5"/>
        <v>0</v>
      </c>
    </row>
    <row r="128" spans="1:20" ht="215.25" customHeight="1" thickBot="1" x14ac:dyDescent="0.3">
      <c r="A128" s="796">
        <v>39</v>
      </c>
      <c r="B128" s="799" t="s">
        <v>4</v>
      </c>
      <c r="C128" s="797" t="s">
        <v>742</v>
      </c>
      <c r="D128" s="797" t="s">
        <v>456</v>
      </c>
      <c r="E128" s="803" t="s">
        <v>744</v>
      </c>
      <c r="F128" s="798" t="s">
        <v>23</v>
      </c>
      <c r="G128" s="800">
        <v>67200000</v>
      </c>
      <c r="H128" s="804" t="s">
        <v>414</v>
      </c>
      <c r="I128" s="804" t="s">
        <v>414</v>
      </c>
      <c r="J128" s="798" t="s">
        <v>741</v>
      </c>
      <c r="K128" s="816" t="s">
        <v>743</v>
      </c>
      <c r="L128" s="805">
        <v>352692</v>
      </c>
      <c r="M128" s="806">
        <v>103407</v>
      </c>
      <c r="N128" s="807">
        <v>0</v>
      </c>
      <c r="O128" s="808">
        <v>103407</v>
      </c>
      <c r="P128" s="286">
        <f>M128/L128</f>
        <v>0.29319349460719268</v>
      </c>
      <c r="Q128" s="801">
        <f>M128/G128</f>
        <v>1.538794642857143E-3</v>
      </c>
      <c r="R128" s="291" t="s">
        <v>778</v>
      </c>
      <c r="S128" s="331"/>
      <c r="T128" s="37"/>
    </row>
    <row r="129" spans="1:20" ht="32.25" customHeight="1" thickBot="1" x14ac:dyDescent="0.3">
      <c r="A129" s="1035" t="s">
        <v>119</v>
      </c>
      <c r="B129" s="1036"/>
      <c r="C129" s="1036"/>
      <c r="D129" s="1036"/>
      <c r="E129" s="1036"/>
      <c r="F129" s="1037"/>
      <c r="G129" s="809">
        <f>SUM(G5:G128)</f>
        <v>1400160280.1600001</v>
      </c>
      <c r="H129" s="809"/>
      <c r="I129" s="810"/>
      <c r="J129" s="811"/>
      <c r="K129" s="812"/>
      <c r="L129" s="813">
        <f>SUM(L5:L128)</f>
        <v>249541533.91</v>
      </c>
      <c r="M129" s="813">
        <f>SUM(M5:M128)</f>
        <v>137934545.53000003</v>
      </c>
      <c r="N129" s="814">
        <f>SUM(N5:N128)</f>
        <v>122427161.43000002</v>
      </c>
      <c r="O129" s="289">
        <f>SUM(O5:O128)</f>
        <v>15507384.1</v>
      </c>
      <c r="P129" s="202">
        <f t="shared" si="6"/>
        <v>0.55275185404505733</v>
      </c>
      <c r="Q129" s="202">
        <f>M129/G129</f>
        <v>9.8513396990691574E-2</v>
      </c>
      <c r="R129" s="815" t="s">
        <v>191</v>
      </c>
      <c r="S129" s="202">
        <f>T129/L129</f>
        <v>0.44724814595494272</v>
      </c>
      <c r="T129" s="289">
        <f>L129-M129</f>
        <v>111606988.37999997</v>
      </c>
    </row>
    <row r="130" spans="1:20" ht="28.5" customHeight="1" x14ac:dyDescent="0.25">
      <c r="A130" s="203"/>
      <c r="B130" s="224" t="s">
        <v>139</v>
      </c>
      <c r="C130" s="1045" t="s">
        <v>205</v>
      </c>
      <c r="D130" s="1045"/>
      <c r="E130" s="1045"/>
      <c r="F130" s="1045"/>
      <c r="G130" s="225"/>
      <c r="H130" s="225"/>
      <c r="I130" s="226"/>
      <c r="J130" s="226"/>
      <c r="K130" s="227"/>
      <c r="L130" s="274" t="s">
        <v>191</v>
      </c>
      <c r="M130" s="204" t="s">
        <v>191</v>
      </c>
      <c r="N130" s="205">
        <f>N129-N131</f>
        <v>24616094.830000028</v>
      </c>
      <c r="O130" s="206" t="s">
        <v>191</v>
      </c>
      <c r="P130" s="207" t="s">
        <v>191</v>
      </c>
      <c r="Q130" s="207" t="s">
        <v>191</v>
      </c>
      <c r="R130" s="395" t="s">
        <v>191</v>
      </c>
      <c r="S130" s="229" t="s">
        <v>191</v>
      </c>
      <c r="T130" s="229" t="s">
        <v>191</v>
      </c>
    </row>
    <row r="131" spans="1:20" ht="27" customHeight="1" x14ac:dyDescent="0.25">
      <c r="A131" s="203"/>
      <c r="B131" s="276" t="s">
        <v>139</v>
      </c>
      <c r="C131" s="1025" t="s">
        <v>293</v>
      </c>
      <c r="D131" s="1025"/>
      <c r="E131" s="1025"/>
      <c r="F131" s="1025"/>
      <c r="G131" s="1025"/>
      <c r="H131" s="1025"/>
      <c r="I131" s="1025"/>
      <c r="J131" s="1025"/>
      <c r="K131" s="1026"/>
      <c r="L131" s="275" t="s">
        <v>191</v>
      </c>
      <c r="M131" s="208" t="s">
        <v>191</v>
      </c>
      <c r="N131" s="209">
        <f>N39+N41+N79+N62+N103+N108</f>
        <v>97811066.599999994</v>
      </c>
      <c r="O131" s="210">
        <f>O129</f>
        <v>15507384.1</v>
      </c>
      <c r="P131" s="211" t="s">
        <v>191</v>
      </c>
      <c r="Q131" s="211" t="s">
        <v>191</v>
      </c>
      <c r="R131" s="396" t="s">
        <v>191</v>
      </c>
      <c r="S131" s="230" t="s">
        <v>191</v>
      </c>
      <c r="T131" s="230" t="s">
        <v>191</v>
      </c>
    </row>
    <row r="132" spans="1:20" x14ac:dyDescent="0.25">
      <c r="A132" s="66"/>
      <c r="B132" s="155"/>
      <c r="C132" s="71"/>
      <c r="D132" s="71"/>
      <c r="E132" s="68"/>
      <c r="F132" s="156"/>
      <c r="G132" s="156"/>
      <c r="H132" s="156"/>
      <c r="I132" s="156"/>
      <c r="J132" s="156"/>
      <c r="K132" s="156"/>
      <c r="L132" s="156"/>
      <c r="M132" s="156"/>
      <c r="N132" s="157"/>
      <c r="O132" s="71"/>
      <c r="P132" s="71"/>
      <c r="Q132" s="71"/>
    </row>
    <row r="133" spans="1:20" x14ac:dyDescent="0.25">
      <c r="A133" s="66"/>
      <c r="B133" s="158"/>
      <c r="C133" s="151"/>
      <c r="D133" s="151"/>
      <c r="E133" s="58"/>
      <c r="F133" s="159"/>
      <c r="G133" s="159"/>
      <c r="H133" s="159"/>
      <c r="I133" s="159"/>
      <c r="J133" s="159"/>
      <c r="K133" s="159"/>
      <c r="L133" s="159"/>
      <c r="M133" s="601"/>
      <c r="N133" s="602"/>
      <c r="O133" s="603"/>
      <c r="P133" s="71"/>
      <c r="Q133" s="71"/>
    </row>
    <row r="134" spans="1:20" x14ac:dyDescent="0.25">
      <c r="A134" s="66"/>
      <c r="B134" s="158"/>
      <c r="C134" s="151"/>
      <c r="D134" s="151"/>
      <c r="E134" s="58"/>
      <c r="F134" s="159"/>
      <c r="G134" s="159"/>
      <c r="H134" s="159"/>
      <c r="I134" s="159"/>
      <c r="J134" s="159"/>
      <c r="K134" s="159"/>
      <c r="L134" s="160"/>
      <c r="M134" s="601"/>
      <c r="N134" s="602"/>
      <c r="O134" s="603"/>
      <c r="P134" s="169"/>
      <c r="Q134" s="169"/>
    </row>
    <row r="135" spans="1:20" x14ac:dyDescent="0.25">
      <c r="A135" s="17"/>
      <c r="B135" s="148"/>
      <c r="C135" s="148"/>
      <c r="D135" s="148"/>
      <c r="E135" s="148"/>
      <c r="F135" s="153"/>
      <c r="G135" s="153"/>
      <c r="H135" s="153"/>
      <c r="I135" s="153"/>
      <c r="J135" s="153"/>
      <c r="K135" s="153"/>
      <c r="L135" s="153"/>
      <c r="M135" s="604"/>
      <c r="N135" s="605"/>
      <c r="O135" s="605"/>
      <c r="P135" s="152"/>
      <c r="Q135" s="152"/>
      <c r="R135" s="298"/>
    </row>
    <row r="136" spans="1:20" x14ac:dyDescent="0.25">
      <c r="A136" s="17"/>
      <c r="B136" s="148"/>
      <c r="C136" s="148"/>
      <c r="D136" s="148"/>
      <c r="E136" s="148"/>
      <c r="F136" s="153"/>
      <c r="G136" s="153"/>
      <c r="H136" s="153"/>
      <c r="I136" s="153"/>
      <c r="J136" s="153"/>
      <c r="K136" s="153"/>
      <c r="L136" s="153"/>
      <c r="M136" s="153"/>
      <c r="N136" s="21"/>
      <c r="O136" s="21"/>
      <c r="P136" s="152"/>
      <c r="Q136" s="152"/>
      <c r="R136" s="298"/>
    </row>
    <row r="137" spans="1:20" x14ac:dyDescent="0.25">
      <c r="A137" s="17"/>
      <c r="B137" s="148"/>
      <c r="C137" s="148"/>
      <c r="D137" s="148"/>
      <c r="E137" s="148"/>
      <c r="F137" s="153"/>
      <c r="G137" s="153"/>
      <c r="H137" s="153"/>
      <c r="I137" s="153"/>
      <c r="J137" s="153"/>
      <c r="K137" s="153"/>
      <c r="L137" s="153"/>
      <c r="M137" s="153"/>
      <c r="N137" s="21"/>
      <c r="O137" s="21"/>
      <c r="P137" s="21"/>
      <c r="Q137" s="21"/>
    </row>
    <row r="138" spans="1:20" x14ac:dyDescent="0.25">
      <c r="A138" s="17"/>
      <c r="B138" s="149"/>
      <c r="C138" s="149"/>
      <c r="D138" s="149"/>
      <c r="E138" s="149"/>
      <c r="F138" s="154"/>
      <c r="G138" s="154"/>
      <c r="H138" s="154"/>
      <c r="I138" s="154"/>
      <c r="J138" s="154"/>
      <c r="K138" s="154"/>
      <c r="L138" s="154"/>
      <c r="M138" s="154"/>
      <c r="N138" s="625"/>
      <c r="O138" s="9"/>
      <c r="P138" s="9"/>
      <c r="Q138" s="9"/>
    </row>
    <row r="139" spans="1:20" x14ac:dyDescent="0.25">
      <c r="A139" s="17"/>
      <c r="F139" s="23"/>
      <c r="G139" s="23"/>
      <c r="H139" s="23"/>
      <c r="I139" s="23"/>
      <c r="J139" s="23"/>
      <c r="K139" s="23"/>
      <c r="L139" s="23"/>
      <c r="M139" s="23"/>
      <c r="N139" s="9"/>
      <c r="O139" s="9"/>
      <c r="P139" s="9"/>
      <c r="Q139" s="9"/>
    </row>
    <row r="140" spans="1:20" x14ac:dyDescent="0.25">
      <c r="A140" s="17"/>
      <c r="F140" s="23"/>
      <c r="G140" s="23"/>
      <c r="H140" s="23"/>
      <c r="I140" s="23"/>
      <c r="J140" s="23"/>
      <c r="K140" s="23"/>
      <c r="L140" s="23"/>
      <c r="M140" s="23"/>
      <c r="N140" s="9"/>
      <c r="O140" s="9"/>
      <c r="P140" s="9"/>
      <c r="Q140" s="9"/>
    </row>
    <row r="141" spans="1:20" x14ac:dyDescent="0.25">
      <c r="A141" s="17"/>
      <c r="F141" s="23"/>
      <c r="G141" s="23"/>
      <c r="H141" s="23"/>
      <c r="I141" s="23"/>
      <c r="J141" s="23"/>
      <c r="K141" s="23"/>
      <c r="L141" s="23"/>
      <c r="M141" s="23"/>
      <c r="N141" s="9"/>
      <c r="O141" s="9"/>
      <c r="P141" s="9"/>
      <c r="Q141" s="9"/>
    </row>
    <row r="142" spans="1:20" x14ac:dyDescent="0.25">
      <c r="A142" s="17"/>
      <c r="F142" s="23"/>
      <c r="G142" s="23"/>
      <c r="H142" s="23"/>
      <c r="I142" s="23"/>
      <c r="J142" s="23"/>
      <c r="K142" s="23"/>
      <c r="L142" s="23"/>
      <c r="M142" s="23"/>
      <c r="N142" s="9"/>
      <c r="O142" s="9"/>
      <c r="P142" s="9"/>
      <c r="Q142" s="9"/>
    </row>
    <row r="143" spans="1:20" x14ac:dyDescent="0.25">
      <c r="A143" s="17"/>
      <c r="F143" s="23"/>
      <c r="G143" s="23"/>
      <c r="H143" s="23"/>
      <c r="I143" s="23"/>
      <c r="J143" s="23"/>
      <c r="K143" s="23"/>
      <c r="L143" s="23"/>
      <c r="M143" s="23"/>
      <c r="N143" s="9"/>
      <c r="O143" s="9"/>
      <c r="P143" s="9"/>
      <c r="Q143" s="9"/>
    </row>
    <row r="144" spans="1:20"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636"/>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7"/>
      <c r="F176" s="23"/>
      <c r="G176" s="23"/>
      <c r="H176" s="23"/>
      <c r="I176" s="23"/>
      <c r="J176" s="23"/>
      <c r="K176" s="23"/>
      <c r="L176" s="23"/>
      <c r="M176" s="23"/>
      <c r="N176" s="9"/>
      <c r="O176" s="9"/>
      <c r="P176" s="9"/>
      <c r="Q176" s="9"/>
    </row>
    <row r="177" spans="1:17" x14ac:dyDescent="0.25">
      <c r="A177" s="17"/>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A180" s="19"/>
      <c r="F180" s="23"/>
      <c r="G180" s="23"/>
      <c r="H180" s="23"/>
      <c r="I180" s="23"/>
      <c r="J180" s="23"/>
      <c r="K180" s="23"/>
      <c r="L180" s="23"/>
      <c r="M180" s="23"/>
      <c r="N180" s="9"/>
      <c r="O180" s="9"/>
      <c r="P180" s="9"/>
      <c r="Q180" s="9"/>
    </row>
    <row r="181" spans="1:17" x14ac:dyDescent="0.25">
      <c r="A181" s="19"/>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c r="N190" s="9"/>
      <c r="O190" s="9"/>
      <c r="P190" s="9"/>
      <c r="Q190" s="9"/>
    </row>
    <row r="191" spans="1:17" x14ac:dyDescent="0.25">
      <c r="F191" s="23"/>
      <c r="G191" s="23"/>
      <c r="H191" s="23"/>
      <c r="I191" s="23"/>
      <c r="J191" s="23"/>
      <c r="K191" s="23"/>
      <c r="L191" s="23"/>
      <c r="M191" s="23"/>
      <c r="N191" s="9"/>
      <c r="O191" s="9"/>
      <c r="P191" s="9"/>
      <c r="Q191" s="9"/>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row r="197" spans="6:13" x14ac:dyDescent="0.25">
      <c r="F197" s="23"/>
      <c r="G197" s="23"/>
      <c r="H197" s="23"/>
      <c r="I197" s="23"/>
      <c r="J197" s="23"/>
      <c r="K197" s="23"/>
      <c r="L197" s="23"/>
      <c r="M197" s="23"/>
    </row>
    <row r="198" spans="6:13" x14ac:dyDescent="0.25">
      <c r="F198" s="23"/>
      <c r="G198" s="23"/>
      <c r="H198" s="23"/>
      <c r="I198" s="23"/>
      <c r="J198" s="23"/>
      <c r="K198" s="23"/>
      <c r="L198" s="23"/>
      <c r="M198" s="23"/>
    </row>
  </sheetData>
  <autoFilter ref="A4:T131"/>
  <mergeCells count="334">
    <mergeCell ref="A119:A122"/>
    <mergeCell ref="B119:B122"/>
    <mergeCell ref="C119:C122"/>
    <mergeCell ref="D119:D122"/>
    <mergeCell ref="E119:E122"/>
    <mergeCell ref="F119:F122"/>
    <mergeCell ref="G119:G122"/>
    <mergeCell ref="D69:D77"/>
    <mergeCell ref="E69:E77"/>
    <mergeCell ref="B78:B79"/>
    <mergeCell ref="C78:C79"/>
    <mergeCell ref="A69:A77"/>
    <mergeCell ref="B69:B77"/>
    <mergeCell ref="C69:C77"/>
    <mergeCell ref="D78:D79"/>
    <mergeCell ref="E78:E79"/>
    <mergeCell ref="A87:A88"/>
    <mergeCell ref="A89:A90"/>
    <mergeCell ref="F87:F88"/>
    <mergeCell ref="F91:F92"/>
    <mergeCell ref="B91:B92"/>
    <mergeCell ref="C91:C92"/>
    <mergeCell ref="E102:E105"/>
    <mergeCell ref="F102:F105"/>
    <mergeCell ref="G102:G105"/>
    <mergeCell ref="H102:H105"/>
    <mergeCell ref="I102:I105"/>
    <mergeCell ref="K82:K83"/>
    <mergeCell ref="I94:I101"/>
    <mergeCell ref="G82:G84"/>
    <mergeCell ref="I82:I84"/>
    <mergeCell ref="H82:H84"/>
    <mergeCell ref="E91:E92"/>
    <mergeCell ref="G87:G88"/>
    <mergeCell ref="G51:G53"/>
    <mergeCell ref="F51:F53"/>
    <mergeCell ref="G54:G57"/>
    <mergeCell ref="F54:F57"/>
    <mergeCell ref="K66:K67"/>
    <mergeCell ref="J61:J63"/>
    <mergeCell ref="H78:H79"/>
    <mergeCell ref="I78:I79"/>
    <mergeCell ref="I51:I53"/>
    <mergeCell ref="I54:I57"/>
    <mergeCell ref="K72:K74"/>
    <mergeCell ref="I66:I67"/>
    <mergeCell ref="H66:H67"/>
    <mergeCell ref="H69:H77"/>
    <mergeCell ref="I69:I77"/>
    <mergeCell ref="F78:F79"/>
    <mergeCell ref="F69:F77"/>
    <mergeCell ref="G69:G77"/>
    <mergeCell ref="G78:G79"/>
    <mergeCell ref="K51:K53"/>
    <mergeCell ref="K54:K57"/>
    <mergeCell ref="J72:J73"/>
    <mergeCell ref="Q46:Q50"/>
    <mergeCell ref="Q58:Q65"/>
    <mergeCell ref="I46:I50"/>
    <mergeCell ref="K59:K60"/>
    <mergeCell ref="K46:K47"/>
    <mergeCell ref="H51:H53"/>
    <mergeCell ref="H54:H57"/>
    <mergeCell ref="H58:H65"/>
    <mergeCell ref="I125:I127"/>
    <mergeCell ref="K89:K90"/>
    <mergeCell ref="H125:H127"/>
    <mergeCell ref="I87:I88"/>
    <mergeCell ref="I91:I92"/>
    <mergeCell ref="H94:H101"/>
    <mergeCell ref="H87:H88"/>
    <mergeCell ref="H89:H90"/>
    <mergeCell ref="H91:H92"/>
    <mergeCell ref="J106:J107"/>
    <mergeCell ref="J94:J98"/>
    <mergeCell ref="I89:I90"/>
    <mergeCell ref="K119:K121"/>
    <mergeCell ref="H106:H112"/>
    <mergeCell ref="I106:I112"/>
    <mergeCell ref="H119:H122"/>
    <mergeCell ref="I119:I122"/>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82:A84"/>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F14:F22"/>
    <mergeCell ref="E23:E32"/>
    <mergeCell ref="F23:F32"/>
    <mergeCell ref="D41:D42"/>
    <mergeCell ref="E41:E42"/>
    <mergeCell ref="F41:F42"/>
    <mergeCell ref="C14:C22"/>
    <mergeCell ref="C39:C40"/>
    <mergeCell ref="D39:D40"/>
    <mergeCell ref="E39:E40"/>
    <mergeCell ref="F39:F40"/>
    <mergeCell ref="E14:E22"/>
    <mergeCell ref="A9:A13"/>
    <mergeCell ref="B9:B13"/>
    <mergeCell ref="C9:C13"/>
    <mergeCell ref="C33:C38"/>
    <mergeCell ref="B106:B112"/>
    <mergeCell ref="C106:C112"/>
    <mergeCell ref="D106:D112"/>
    <mergeCell ref="E106:E112"/>
    <mergeCell ref="F106:F112"/>
    <mergeCell ref="D94:D101"/>
    <mergeCell ref="A94:A101"/>
    <mergeCell ref="B94:B101"/>
    <mergeCell ref="B58:B65"/>
    <mergeCell ref="D87:D88"/>
    <mergeCell ref="D91:D92"/>
    <mergeCell ref="E89:E90"/>
    <mergeCell ref="A14:A22"/>
    <mergeCell ref="B14:B22"/>
    <mergeCell ref="E94:E101"/>
    <mergeCell ref="B23:B32"/>
    <mergeCell ref="B87:B88"/>
    <mergeCell ref="C87:C88"/>
    <mergeCell ref="D82:D84"/>
    <mergeCell ref="E87:E88"/>
    <mergeCell ref="A125:A127"/>
    <mergeCell ref="A106:A112"/>
    <mergeCell ref="G106:G112"/>
    <mergeCell ref="C130:F130"/>
    <mergeCell ref="B125:B127"/>
    <mergeCell ref="C125:C127"/>
    <mergeCell ref="E125:E127"/>
    <mergeCell ref="F125:F127"/>
    <mergeCell ref="C89:C90"/>
    <mergeCell ref="B89:B90"/>
    <mergeCell ref="G94:G101"/>
    <mergeCell ref="G91:G92"/>
    <mergeCell ref="G89:G90"/>
    <mergeCell ref="C94:C101"/>
    <mergeCell ref="F94:F101"/>
    <mergeCell ref="D89:D90"/>
    <mergeCell ref="F89:F90"/>
    <mergeCell ref="D125:D127"/>
    <mergeCell ref="A91:A92"/>
    <mergeCell ref="G125:G127"/>
    <mergeCell ref="A102:A105"/>
    <mergeCell ref="B102:B105"/>
    <mergeCell ref="C102:C105"/>
    <mergeCell ref="D102:D105"/>
    <mergeCell ref="A5:A8"/>
    <mergeCell ref="B5:B8"/>
    <mergeCell ref="C5:C8"/>
    <mergeCell ref="N7:N8"/>
    <mergeCell ref="R16:R17"/>
    <mergeCell ref="C131:K131"/>
    <mergeCell ref="Q87:Q88"/>
    <mergeCell ref="Q89:Q90"/>
    <mergeCell ref="K87:K88"/>
    <mergeCell ref="K23:K24"/>
    <mergeCell ref="K25:K26"/>
    <mergeCell ref="K27:K28"/>
    <mergeCell ref="C66:C67"/>
    <mergeCell ref="E66:E67"/>
    <mergeCell ref="F66:F67"/>
    <mergeCell ref="G66:G67"/>
    <mergeCell ref="A129:F129"/>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Q125:Q127"/>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P119:P120"/>
    <mergeCell ref="R119:R120"/>
    <mergeCell ref="L119:L120"/>
    <mergeCell ref="J119:J120"/>
    <mergeCell ref="Q39:Q40"/>
    <mergeCell ref="Q41:Q42"/>
    <mergeCell ref="Q82:Q84"/>
    <mergeCell ref="Q94:Q101"/>
    <mergeCell ref="Q106:Q112"/>
    <mergeCell ref="R43:R44"/>
    <mergeCell ref="R66:R67"/>
    <mergeCell ref="Q51:Q53"/>
    <mergeCell ref="Q54:Q57"/>
    <mergeCell ref="Q66:Q67"/>
    <mergeCell ref="L61:L63"/>
    <mergeCell ref="P61:P63"/>
    <mergeCell ref="K61:K63"/>
    <mergeCell ref="K43:K44"/>
    <mergeCell ref="Q102:Q105"/>
    <mergeCell ref="Q69:Q77"/>
    <mergeCell ref="Q91:Q92"/>
    <mergeCell ref="Q78:Q79"/>
    <mergeCell ref="Q119:Q122"/>
    <mergeCell ref="R46:R47"/>
    <mergeCell ref="C82:C84"/>
    <mergeCell ref="E82:E84"/>
    <mergeCell ref="F82:F84"/>
    <mergeCell ref="B82:B84"/>
    <mergeCell ref="A78:A79"/>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 ref="R69:R70"/>
    <mergeCell ref="J69:J70"/>
    <mergeCell ref="L69:L70"/>
    <mergeCell ref="M69:M70"/>
    <mergeCell ref="N69:N70"/>
    <mergeCell ref="O69:O70"/>
    <mergeCell ref="P69:P70"/>
    <mergeCell ref="R72:R73"/>
    <mergeCell ref="P72:P73"/>
    <mergeCell ref="O72:O73"/>
    <mergeCell ref="N72:N73"/>
    <mergeCell ref="M72:M73"/>
    <mergeCell ref="L72:L7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9. 2019
</oddFooter>
  </headerFooter>
  <rowBreaks count="6" manualBreakCount="6">
    <brk id="13" max="16383" man="1"/>
    <brk id="22" max="16383" man="1"/>
    <brk id="32" max="16383" man="1"/>
    <brk id="45" max="16383" man="1"/>
    <brk id="57" max="16383" man="1"/>
    <brk id="93"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9"/>
  <sheetViews>
    <sheetView topLeftCell="L67" zoomScale="52" zoomScaleNormal="52" zoomScaleSheetLayoutView="39" zoomScalePageLayoutView="55" workbookViewId="0">
      <selection activeCell="K49" sqref="K49"/>
    </sheetView>
  </sheetViews>
  <sheetFormatPr defaultRowHeight="15" x14ac:dyDescent="0.25"/>
  <cols>
    <col min="1" max="1" width="4.7109375" customWidth="1"/>
    <col min="2" max="2" width="14.140625" customWidth="1"/>
    <col min="3" max="3" width="23.42578125" style="216" customWidth="1"/>
    <col min="4" max="4" width="17.28515625" style="216" customWidth="1"/>
    <col min="5" max="5" width="11.7109375" style="216" customWidth="1"/>
    <col min="6" max="6" width="8.7109375" style="216" customWidth="1"/>
    <col min="7" max="7" width="18.7109375" style="382" customWidth="1"/>
    <col min="8" max="8" width="13.85546875" style="406"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2" max="22" width="13" bestFit="1" customWidth="1"/>
    <col min="23" max="23" width="11.7109375" bestFit="1" customWidth="1"/>
    <col min="24" max="24" width="12.28515625" bestFit="1" customWidth="1"/>
    <col min="26" max="26" width="8.7109375"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25" thickBot="1" x14ac:dyDescent="0.5">
      <c r="B1" s="767" t="s">
        <v>469</v>
      </c>
      <c r="C1" s="375"/>
      <c r="D1" s="375"/>
      <c r="E1" s="375"/>
      <c r="F1" s="375"/>
      <c r="G1" s="380"/>
      <c r="H1" s="401"/>
      <c r="I1" s="162"/>
      <c r="J1" s="162"/>
      <c r="K1" s="162"/>
      <c r="L1" s="162"/>
      <c r="M1" s="162"/>
      <c r="N1" s="162"/>
      <c r="O1" s="162"/>
      <c r="P1" s="162"/>
      <c r="Q1" s="162"/>
      <c r="R1" s="217" t="s">
        <v>267</v>
      </c>
    </row>
    <row r="2" spans="1:79" ht="32.25" customHeight="1" x14ac:dyDescent="0.25">
      <c r="A2" s="1192" t="s">
        <v>291</v>
      </c>
      <c r="B2" s="1186" t="s">
        <v>131</v>
      </c>
      <c r="C2" s="1186" t="s">
        <v>124</v>
      </c>
      <c r="D2" s="1186" t="s">
        <v>444</v>
      </c>
      <c r="E2" s="1186" t="s">
        <v>125</v>
      </c>
      <c r="F2" s="1194" t="s">
        <v>714</v>
      </c>
      <c r="G2" s="1182" t="s">
        <v>188</v>
      </c>
      <c r="H2" s="1184" t="s">
        <v>411</v>
      </c>
      <c r="I2" s="1186" t="s">
        <v>316</v>
      </c>
      <c r="J2" s="1186" t="s">
        <v>126</v>
      </c>
      <c r="K2" s="1188" t="s">
        <v>189</v>
      </c>
      <c r="L2" s="1190" t="s">
        <v>277</v>
      </c>
      <c r="M2" s="1158" t="s">
        <v>275</v>
      </c>
      <c r="N2" s="1159"/>
      <c r="O2" s="1160"/>
      <c r="P2" s="1161" t="s">
        <v>276</v>
      </c>
      <c r="Q2" s="1163" t="s">
        <v>247</v>
      </c>
      <c r="R2" s="1165" t="s">
        <v>190</v>
      </c>
      <c r="S2" s="1167" t="s">
        <v>346</v>
      </c>
      <c r="T2" s="1168"/>
    </row>
    <row r="3" spans="1:79" ht="164.25" customHeight="1" x14ac:dyDescent="0.25">
      <c r="A3" s="1193"/>
      <c r="B3" s="1187"/>
      <c r="C3" s="1187"/>
      <c r="D3" s="907"/>
      <c r="E3" s="1187"/>
      <c r="F3" s="1195"/>
      <c r="G3" s="1183"/>
      <c r="H3" s="1185"/>
      <c r="I3" s="1187"/>
      <c r="J3" s="1187"/>
      <c r="K3" s="1189"/>
      <c r="L3" s="1191"/>
      <c r="M3" s="486" t="s">
        <v>192</v>
      </c>
      <c r="N3" s="497" t="s">
        <v>193</v>
      </c>
      <c r="O3" s="487" t="s">
        <v>579</v>
      </c>
      <c r="P3" s="1162"/>
      <c r="Q3" s="1164"/>
      <c r="R3" s="1166"/>
      <c r="S3" s="223" t="s">
        <v>347</v>
      </c>
      <c r="T3" s="316" t="s">
        <v>175</v>
      </c>
    </row>
    <row r="4" spans="1:79" ht="34.5" customHeight="1" thickBot="1" x14ac:dyDescent="0.3">
      <c r="A4" s="318" t="s">
        <v>237</v>
      </c>
      <c r="B4" s="220" t="s">
        <v>238</v>
      </c>
      <c r="C4" s="220" t="s">
        <v>239</v>
      </c>
      <c r="D4" s="220" t="s">
        <v>240</v>
      </c>
      <c r="E4" s="220" t="s">
        <v>241</v>
      </c>
      <c r="F4" s="220" t="s">
        <v>242</v>
      </c>
      <c r="G4" s="220" t="s">
        <v>243</v>
      </c>
      <c r="H4" s="402" t="s">
        <v>244</v>
      </c>
      <c r="I4" s="220" t="s">
        <v>245</v>
      </c>
      <c r="J4" s="221" t="s">
        <v>246</v>
      </c>
      <c r="K4" s="221" t="s">
        <v>412</v>
      </c>
      <c r="L4" s="489" t="s">
        <v>445</v>
      </c>
      <c r="M4" s="496" t="s">
        <v>446</v>
      </c>
      <c r="N4" s="318" t="s">
        <v>413</v>
      </c>
      <c r="O4" s="488" t="s">
        <v>447</v>
      </c>
      <c r="P4" s="408" t="s">
        <v>448</v>
      </c>
      <c r="Q4" s="318" t="s">
        <v>449</v>
      </c>
      <c r="R4" s="407" t="s">
        <v>450</v>
      </c>
      <c r="S4" s="222" t="s">
        <v>348</v>
      </c>
      <c r="T4" s="220" t="s">
        <v>349</v>
      </c>
    </row>
    <row r="5" spans="1:79" ht="198" customHeight="1" x14ac:dyDescent="0.25">
      <c r="A5" s="1169">
        <v>1</v>
      </c>
      <c r="B5" s="1172" t="s">
        <v>63</v>
      </c>
      <c r="C5" s="1175" t="s">
        <v>290</v>
      </c>
      <c r="D5" s="1178" t="s">
        <v>452</v>
      </c>
      <c r="E5" s="1179" t="s">
        <v>71</v>
      </c>
      <c r="F5" s="1208" t="s">
        <v>702</v>
      </c>
      <c r="G5" s="1211">
        <v>362375172.18000001</v>
      </c>
      <c r="H5" s="1214" t="s">
        <v>63</v>
      </c>
      <c r="I5" s="1217" t="s">
        <v>258</v>
      </c>
      <c r="J5" s="1178" t="s">
        <v>127</v>
      </c>
      <c r="K5" s="1218" t="s">
        <v>256</v>
      </c>
      <c r="L5" s="1196">
        <v>101386743</v>
      </c>
      <c r="M5" s="1196">
        <f>N5+O5</f>
        <v>1004341.5</v>
      </c>
      <c r="N5" s="517">
        <v>1004341.5</v>
      </c>
      <c r="O5" s="1199">
        <v>0</v>
      </c>
      <c r="P5" s="1202">
        <f>M5/L5</f>
        <v>9.9060436333377432E-3</v>
      </c>
      <c r="Q5" s="1202">
        <f>(M5+M8+M9)/G5</f>
        <v>2.7715516324090788E-3</v>
      </c>
      <c r="R5" s="1205" t="s">
        <v>673</v>
      </c>
      <c r="S5" s="409">
        <f>T5/L5</f>
        <v>0.99009395636666231</v>
      </c>
      <c r="T5" s="10">
        <f>L5-M5</f>
        <v>100382401.5</v>
      </c>
      <c r="U5" s="9"/>
    </row>
    <row r="6" spans="1:79" ht="109.5" customHeight="1" x14ac:dyDescent="0.25">
      <c r="A6" s="1170"/>
      <c r="B6" s="1173"/>
      <c r="C6" s="1176"/>
      <c r="D6" s="1176"/>
      <c r="E6" s="1180"/>
      <c r="F6" s="1209"/>
      <c r="G6" s="1212"/>
      <c r="H6" s="1215"/>
      <c r="I6" s="1074"/>
      <c r="J6" s="1176"/>
      <c r="K6" s="1219"/>
      <c r="L6" s="1197"/>
      <c r="M6" s="1197"/>
      <c r="N6" s="574" t="s">
        <v>528</v>
      </c>
      <c r="O6" s="1200"/>
      <c r="P6" s="1203"/>
      <c r="Q6" s="1203"/>
      <c r="R6" s="1206"/>
      <c r="S6" s="409"/>
      <c r="T6" s="10"/>
      <c r="U6" s="9"/>
    </row>
    <row r="7" spans="1:79" ht="218.25" customHeight="1" x14ac:dyDescent="0.25">
      <c r="A7" s="1170"/>
      <c r="B7" s="1173"/>
      <c r="C7" s="1176"/>
      <c r="D7" s="1176"/>
      <c r="E7" s="1180"/>
      <c r="F7" s="1209"/>
      <c r="G7" s="1212"/>
      <c r="H7" s="1215"/>
      <c r="I7" s="1074"/>
      <c r="J7" s="1177"/>
      <c r="K7" s="1220"/>
      <c r="L7" s="1198"/>
      <c r="M7" s="1198"/>
      <c r="N7" s="573">
        <v>5641832.5</v>
      </c>
      <c r="O7" s="1201"/>
      <c r="P7" s="1204"/>
      <c r="Q7" s="1203"/>
      <c r="R7" s="1207"/>
      <c r="S7" s="409"/>
      <c r="T7" s="10"/>
      <c r="U7" s="9"/>
    </row>
    <row r="8" spans="1:79" ht="315" x14ac:dyDescent="0.25">
      <c r="A8" s="1170"/>
      <c r="B8" s="1173"/>
      <c r="C8" s="1176"/>
      <c r="D8" s="906"/>
      <c r="E8" s="1180"/>
      <c r="F8" s="1209"/>
      <c r="G8" s="1212"/>
      <c r="H8" s="1215"/>
      <c r="I8" s="1074"/>
      <c r="J8" s="837" t="s">
        <v>553</v>
      </c>
      <c r="K8" s="196" t="s">
        <v>264</v>
      </c>
      <c r="L8" s="651">
        <v>1000000</v>
      </c>
      <c r="M8" s="652">
        <f>N8+O8</f>
        <v>0</v>
      </c>
      <c r="N8" s="507">
        <v>0</v>
      </c>
      <c r="O8" s="653">
        <v>0</v>
      </c>
      <c r="P8" s="654">
        <f>M8/L8</f>
        <v>0</v>
      </c>
      <c r="Q8" s="1203"/>
      <c r="R8" s="718" t="s">
        <v>646</v>
      </c>
      <c r="S8" s="410">
        <f>T8/L8</f>
        <v>1</v>
      </c>
      <c r="T8" s="5">
        <f>L8-M8</f>
        <v>1000000</v>
      </c>
      <c r="U8" s="9"/>
    </row>
    <row r="9" spans="1:79" ht="83.25" customHeight="1" x14ac:dyDescent="0.25">
      <c r="A9" s="1171"/>
      <c r="B9" s="1174"/>
      <c r="C9" s="1177"/>
      <c r="D9" s="907"/>
      <c r="E9" s="1181"/>
      <c r="F9" s="1210"/>
      <c r="G9" s="1213"/>
      <c r="H9" s="1216"/>
      <c r="I9" s="1075"/>
      <c r="J9" s="650" t="s">
        <v>553</v>
      </c>
      <c r="K9" s="655" t="s">
        <v>264</v>
      </c>
      <c r="L9" s="656">
        <v>600000</v>
      </c>
      <c r="M9" s="652">
        <v>0</v>
      </c>
      <c r="N9" s="500">
        <v>0</v>
      </c>
      <c r="O9" s="653">
        <v>0</v>
      </c>
      <c r="P9" s="654">
        <f>M9/L9</f>
        <v>0</v>
      </c>
      <c r="Q9" s="1204"/>
      <c r="R9" s="718" t="s">
        <v>645</v>
      </c>
      <c r="S9" s="410">
        <f>T9/L9</f>
        <v>1</v>
      </c>
      <c r="T9" s="5">
        <f>L9-M9</f>
        <v>600000</v>
      </c>
      <c r="U9" s="9"/>
    </row>
    <row r="10" spans="1:79" ht="51" customHeight="1" x14ac:dyDescent="0.25">
      <c r="A10" s="1238">
        <v>2</v>
      </c>
      <c r="B10" s="1234" t="s">
        <v>63</v>
      </c>
      <c r="C10" s="1234" t="s">
        <v>261</v>
      </c>
      <c r="D10" s="1234" t="s">
        <v>452</v>
      </c>
      <c r="E10" s="1234" t="s">
        <v>72</v>
      </c>
      <c r="F10" s="1239" t="s">
        <v>702</v>
      </c>
      <c r="G10" s="1233">
        <v>462724796.58999997</v>
      </c>
      <c r="H10" s="1234" t="s">
        <v>63</v>
      </c>
      <c r="I10" s="1234" t="s">
        <v>259</v>
      </c>
      <c r="J10" s="1234" t="s">
        <v>127</v>
      </c>
      <c r="K10" s="1235" t="s">
        <v>522</v>
      </c>
      <c r="L10" s="1221">
        <v>13225052</v>
      </c>
      <c r="M10" s="1221">
        <f>N10</f>
        <v>96798.25</v>
      </c>
      <c r="N10" s="501">
        <v>96798.25</v>
      </c>
      <c r="O10" s="657">
        <v>0</v>
      </c>
      <c r="P10" s="1222">
        <f>M10/L10</f>
        <v>7.3193095951531988E-3</v>
      </c>
      <c r="Q10" s="1222">
        <f>M10/G10</f>
        <v>2.0919183651566583E-4</v>
      </c>
      <c r="R10" s="1223" t="s">
        <v>648</v>
      </c>
      <c r="S10" s="410">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60" x14ac:dyDescent="0.25">
      <c r="A11" s="1170"/>
      <c r="B11" s="1234"/>
      <c r="C11" s="1234"/>
      <c r="D11" s="1234"/>
      <c r="E11" s="1234"/>
      <c r="F11" s="1234"/>
      <c r="G11" s="1233"/>
      <c r="H11" s="1234"/>
      <c r="I11" s="1234"/>
      <c r="J11" s="1234"/>
      <c r="K11" s="1236"/>
      <c r="L11" s="1197"/>
      <c r="M11" s="1197"/>
      <c r="N11" s="518" t="s">
        <v>527</v>
      </c>
      <c r="O11" s="658"/>
      <c r="P11" s="1203"/>
      <c r="Q11" s="1203"/>
      <c r="R11" s="1206"/>
      <c r="S11" s="410"/>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25">
      <c r="A12" s="1171"/>
      <c r="B12" s="1234"/>
      <c r="C12" s="1234"/>
      <c r="D12" s="1234"/>
      <c r="E12" s="1234"/>
      <c r="F12" s="1234"/>
      <c r="G12" s="1233"/>
      <c r="H12" s="1234"/>
      <c r="I12" s="1234"/>
      <c r="J12" s="1234"/>
      <c r="K12" s="1237"/>
      <c r="L12" s="1198"/>
      <c r="M12" s="1198"/>
      <c r="N12" s="580">
        <v>290394.75</v>
      </c>
      <c r="O12" s="642"/>
      <c r="P12" s="1204"/>
      <c r="Q12" s="1204"/>
      <c r="R12" s="1207"/>
      <c r="S12" s="410"/>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25">
      <c r="A13" s="1224">
        <v>3</v>
      </c>
      <c r="B13" s="1227" t="s">
        <v>64</v>
      </c>
      <c r="C13" s="1230" t="s">
        <v>260</v>
      </c>
      <c r="D13" s="1227" t="s">
        <v>453</v>
      </c>
      <c r="E13" s="1231" t="s">
        <v>716</v>
      </c>
      <c r="F13" s="1232" t="s">
        <v>702</v>
      </c>
      <c r="G13" s="1248">
        <v>400418989.25999999</v>
      </c>
      <c r="H13" s="1249" t="s">
        <v>424</v>
      </c>
      <c r="I13" s="929" t="s">
        <v>294</v>
      </c>
      <c r="J13" s="1246" t="s">
        <v>127</v>
      </c>
      <c r="K13" s="1252" t="s">
        <v>283</v>
      </c>
      <c r="L13" s="1253">
        <v>178471075</v>
      </c>
      <c r="M13" s="1221">
        <f>N13+O13</f>
        <v>11053466</v>
      </c>
      <c r="N13" s="575">
        <v>11053466</v>
      </c>
      <c r="O13" s="1240">
        <v>0</v>
      </c>
      <c r="P13" s="1222">
        <f>M13/L13</f>
        <v>6.1934215390365074E-2</v>
      </c>
      <c r="Q13" s="1222">
        <f>(M13+M16+M17)/G13</f>
        <v>0.1545071279320076</v>
      </c>
      <c r="R13" s="1243" t="s">
        <v>776</v>
      </c>
      <c r="S13" s="410"/>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25">
      <c r="A14" s="1225"/>
      <c r="B14" s="1228"/>
      <c r="C14" s="1176"/>
      <c r="D14" s="1228"/>
      <c r="E14" s="1180"/>
      <c r="F14" s="1209"/>
      <c r="G14" s="1212"/>
      <c r="H14" s="1250"/>
      <c r="I14" s="1074"/>
      <c r="J14" s="1176"/>
      <c r="K14" s="1219"/>
      <c r="L14" s="1254"/>
      <c r="M14" s="1197"/>
      <c r="N14" s="614" t="s">
        <v>608</v>
      </c>
      <c r="O14" s="1241"/>
      <c r="P14" s="1203"/>
      <c r="Q14" s="1203"/>
      <c r="R14" s="1244"/>
      <c r="S14" s="410"/>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25">
      <c r="A15" s="1225"/>
      <c r="B15" s="1228"/>
      <c r="C15" s="1176"/>
      <c r="D15" s="1228"/>
      <c r="E15" s="1180"/>
      <c r="F15" s="1209"/>
      <c r="G15" s="1212"/>
      <c r="H15" s="1250"/>
      <c r="I15" s="1074"/>
      <c r="J15" s="1176"/>
      <c r="K15" s="1220"/>
      <c r="L15" s="1255"/>
      <c r="M15" s="1198"/>
      <c r="N15" s="579">
        <v>33160392</v>
      </c>
      <c r="O15" s="1242"/>
      <c r="P15" s="1204"/>
      <c r="Q15" s="1203"/>
      <c r="R15" s="1244"/>
      <c r="S15" s="410"/>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45" x14ac:dyDescent="0.25">
      <c r="A16" s="1225"/>
      <c r="B16" s="1228"/>
      <c r="C16" s="1176"/>
      <c r="D16" s="1228"/>
      <c r="E16" s="1180"/>
      <c r="F16" s="1209"/>
      <c r="G16" s="1212"/>
      <c r="H16" s="1250"/>
      <c r="I16" s="1074"/>
      <c r="J16" s="650" t="s">
        <v>590</v>
      </c>
      <c r="K16" s="714" t="s">
        <v>283</v>
      </c>
      <c r="L16" s="290">
        <v>40518449.969999999</v>
      </c>
      <c r="M16" s="652">
        <f t="shared" ref="M16:M24" si="0">N16+O16</f>
        <v>39887710.969999999</v>
      </c>
      <c r="N16" s="572">
        <v>39887710.969999999</v>
      </c>
      <c r="O16" s="514">
        <v>0</v>
      </c>
      <c r="P16" s="659">
        <f t="shared" ref="P16:P23" si="1">M16/L16</f>
        <v>0.98443328902100147</v>
      </c>
      <c r="Q16" s="1203"/>
      <c r="R16" s="411" t="s">
        <v>718</v>
      </c>
      <c r="S16" s="410">
        <f t="shared" ref="S16:S23" si="2">T16/L16</f>
        <v>1.5566710978998489E-2</v>
      </c>
      <c r="T16" s="5">
        <f t="shared" ref="T16:T23" si="3">L16-M16</f>
        <v>630739</v>
      </c>
      <c r="U16" s="9"/>
    </row>
    <row r="17" spans="1:79" s="136" customFormat="1" ht="147" customHeight="1" x14ac:dyDescent="0.25">
      <c r="A17" s="1225"/>
      <c r="B17" s="1228"/>
      <c r="C17" s="1176"/>
      <c r="D17" s="1228"/>
      <c r="E17" s="1180"/>
      <c r="F17" s="1209"/>
      <c r="G17" s="1212"/>
      <c r="H17" s="1250"/>
      <c r="I17" s="1074"/>
      <c r="J17" s="1246" t="s">
        <v>127</v>
      </c>
      <c r="K17" s="1260" t="s">
        <v>657</v>
      </c>
      <c r="L17" s="1257">
        <v>10926411.029999999</v>
      </c>
      <c r="M17" s="1263">
        <f>N17+N18+N19+O19</f>
        <v>10926411.030000001</v>
      </c>
      <c r="N17" s="328">
        <v>823671</v>
      </c>
      <c r="O17" s="662">
        <v>0</v>
      </c>
      <c r="P17" s="1222">
        <f t="shared" si="1"/>
        <v>1.0000000000000002</v>
      </c>
      <c r="Q17" s="1203"/>
      <c r="R17" s="1243" t="s">
        <v>647</v>
      </c>
      <c r="S17" s="410">
        <f t="shared" si="2"/>
        <v>0</v>
      </c>
      <c r="T17" s="5">
        <f t="shared" si="3"/>
        <v>0</v>
      </c>
      <c r="U17" s="9"/>
    </row>
    <row r="18" spans="1:79" s="136" customFormat="1" ht="170.25" customHeight="1" x14ac:dyDescent="0.25">
      <c r="A18" s="1225"/>
      <c r="B18" s="1228"/>
      <c r="C18" s="1176"/>
      <c r="D18" s="1228"/>
      <c r="E18" s="1180"/>
      <c r="F18" s="1209"/>
      <c r="G18" s="1212"/>
      <c r="H18" s="1250"/>
      <c r="I18" s="1074"/>
      <c r="J18" s="1176"/>
      <c r="K18" s="1261"/>
      <c r="L18" s="1258"/>
      <c r="M18" s="1264"/>
      <c r="N18" s="328">
        <v>5878388</v>
      </c>
      <c r="O18" s="663">
        <v>0</v>
      </c>
      <c r="P18" s="1203"/>
      <c r="Q18" s="1203"/>
      <c r="R18" s="1244"/>
      <c r="S18" s="410"/>
      <c r="T18" s="5"/>
      <c r="U18" s="9"/>
    </row>
    <row r="19" spans="1:79" s="136" customFormat="1" ht="207" customHeight="1" x14ac:dyDescent="0.25">
      <c r="A19" s="1225"/>
      <c r="B19" s="1228"/>
      <c r="C19" s="1176"/>
      <c r="D19" s="1228"/>
      <c r="E19" s="1180"/>
      <c r="F19" s="1209"/>
      <c r="G19" s="1212"/>
      <c r="H19" s="1250"/>
      <c r="I19" s="1074"/>
      <c r="J19" s="1177"/>
      <c r="K19" s="1262"/>
      <c r="L19" s="1259"/>
      <c r="M19" s="1265"/>
      <c r="N19" s="328">
        <v>0</v>
      </c>
      <c r="O19" s="663">
        <v>4224352.03</v>
      </c>
      <c r="P19" s="1204"/>
      <c r="Q19" s="1203"/>
      <c r="R19" s="1266"/>
      <c r="S19" s="410"/>
      <c r="T19" s="5"/>
      <c r="U19" s="9"/>
    </row>
    <row r="20" spans="1:79" s="150" customFormat="1" ht="360" x14ac:dyDescent="0.25">
      <c r="A20" s="1226"/>
      <c r="B20" s="1229"/>
      <c r="C20" s="1177"/>
      <c r="D20" s="1229"/>
      <c r="E20" s="1181"/>
      <c r="F20" s="1210"/>
      <c r="G20" s="1213"/>
      <c r="H20" s="1251"/>
      <c r="I20" s="1075"/>
      <c r="J20" s="650" t="s">
        <v>553</v>
      </c>
      <c r="K20" s="836" t="s">
        <v>284</v>
      </c>
      <c r="L20" s="294">
        <v>150000</v>
      </c>
      <c r="M20" s="652">
        <f t="shared" si="0"/>
        <v>150000</v>
      </c>
      <c r="N20" s="365">
        <v>150000</v>
      </c>
      <c r="O20" s="663"/>
      <c r="P20" s="654">
        <f t="shared" si="1"/>
        <v>1</v>
      </c>
      <c r="Q20" s="1204"/>
      <c r="R20" s="841" t="s">
        <v>802</v>
      </c>
      <c r="S20" s="410">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25">
      <c r="A21" s="1224">
        <v>4</v>
      </c>
      <c r="B21" s="1245" t="s">
        <v>698</v>
      </c>
      <c r="C21" s="923" t="s">
        <v>150</v>
      </c>
      <c r="D21" s="1246" t="s">
        <v>453</v>
      </c>
      <c r="E21" s="1247" t="s">
        <v>576</v>
      </c>
      <c r="F21" s="1232" t="s">
        <v>702</v>
      </c>
      <c r="G21" s="1248">
        <v>433013258.18000001</v>
      </c>
      <c r="H21" s="1256" t="s">
        <v>424</v>
      </c>
      <c r="I21" s="929" t="s">
        <v>343</v>
      </c>
      <c r="J21" s="655" t="s">
        <v>127</v>
      </c>
      <c r="K21" s="655" t="s">
        <v>285</v>
      </c>
      <c r="L21" s="294">
        <v>354887803</v>
      </c>
      <c r="M21" s="652">
        <f t="shared" si="0"/>
        <v>88721951</v>
      </c>
      <c r="N21" s="502">
        <v>88721951</v>
      </c>
      <c r="O21" s="653">
        <v>0</v>
      </c>
      <c r="P21" s="654">
        <f t="shared" si="1"/>
        <v>0.250000000704448</v>
      </c>
      <c r="Q21" s="1222">
        <f>(M21+M22)/G21</f>
        <v>0.20558712537848972</v>
      </c>
      <c r="R21" s="831" t="s">
        <v>777</v>
      </c>
      <c r="S21" s="410">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304.89999999999998" customHeight="1" x14ac:dyDescent="0.25">
      <c r="A22" s="1226"/>
      <c r="B22" s="1177"/>
      <c r="C22" s="1177"/>
      <c r="D22" s="907"/>
      <c r="E22" s="1181"/>
      <c r="F22" s="1210"/>
      <c r="G22" s="1213"/>
      <c r="H22" s="1216"/>
      <c r="I22" s="1075"/>
      <c r="J22" s="650" t="s">
        <v>553</v>
      </c>
      <c r="K22" s="655" t="s">
        <v>286</v>
      </c>
      <c r="L22" s="294">
        <v>300000</v>
      </c>
      <c r="M22" s="652">
        <f t="shared" si="0"/>
        <v>300000</v>
      </c>
      <c r="N22" s="503">
        <v>300000</v>
      </c>
      <c r="O22" s="653">
        <v>0</v>
      </c>
      <c r="P22" s="654">
        <f t="shared" si="1"/>
        <v>1</v>
      </c>
      <c r="Q22" s="1204"/>
      <c r="R22" s="791" t="s">
        <v>708</v>
      </c>
      <c r="S22" s="410">
        <f t="shared" si="2"/>
        <v>0</v>
      </c>
      <c r="T22" s="5">
        <f t="shared" si="3"/>
        <v>0</v>
      </c>
      <c r="U22" s="9"/>
    </row>
    <row r="23" spans="1:79" ht="270" x14ac:dyDescent="0.25">
      <c r="A23" s="1238">
        <v>5</v>
      </c>
      <c r="B23" s="1267" t="s">
        <v>63</v>
      </c>
      <c r="C23" s="1246" t="s">
        <v>195</v>
      </c>
      <c r="D23" s="1246" t="s">
        <v>452</v>
      </c>
      <c r="E23" s="1270" t="s">
        <v>566</v>
      </c>
      <c r="F23" s="1232" t="s">
        <v>703</v>
      </c>
      <c r="G23" s="1042">
        <v>383980487.01999998</v>
      </c>
      <c r="H23" s="1277" t="s">
        <v>63</v>
      </c>
      <c r="I23" s="1107" t="s">
        <v>325</v>
      </c>
      <c r="J23" s="655" t="s">
        <v>590</v>
      </c>
      <c r="K23" s="655" t="s">
        <v>254</v>
      </c>
      <c r="L23" s="294">
        <v>31074718.09</v>
      </c>
      <c r="M23" s="652">
        <f t="shared" si="0"/>
        <v>31074718.09</v>
      </c>
      <c r="N23" s="503">
        <v>31074718.09</v>
      </c>
      <c r="O23" s="653">
        <v>0</v>
      </c>
      <c r="P23" s="654">
        <f t="shared" si="1"/>
        <v>1</v>
      </c>
      <c r="Q23" s="1222">
        <f>(M23+M24+M25+M26+M27)/G23</f>
        <v>8.2025185223434285E-2</v>
      </c>
      <c r="R23" s="411" t="s">
        <v>621</v>
      </c>
      <c r="S23" s="410">
        <f t="shared" si="2"/>
        <v>0</v>
      </c>
      <c r="T23" s="5">
        <f t="shared" si="3"/>
        <v>0</v>
      </c>
      <c r="U23" s="9"/>
    </row>
    <row r="24" spans="1:79" ht="90" x14ac:dyDescent="0.25">
      <c r="A24" s="1170"/>
      <c r="B24" s="1268"/>
      <c r="C24" s="1176"/>
      <c r="D24" s="1176"/>
      <c r="E24" s="1271"/>
      <c r="F24" s="1209"/>
      <c r="G24" s="1056"/>
      <c r="H24" s="1280"/>
      <c r="I24" s="1123"/>
      <c r="J24" s="650" t="s">
        <v>127</v>
      </c>
      <c r="K24" s="655" t="s">
        <v>555</v>
      </c>
      <c r="L24" s="294">
        <v>24838.28</v>
      </c>
      <c r="M24" s="652">
        <f t="shared" si="0"/>
        <v>24838.28</v>
      </c>
      <c r="N24" s="500">
        <v>0</v>
      </c>
      <c r="O24" s="653">
        <v>24838.28</v>
      </c>
      <c r="P24" s="654"/>
      <c r="Q24" s="1203"/>
      <c r="R24" s="791" t="s">
        <v>650</v>
      </c>
      <c r="S24" s="410"/>
      <c r="T24" s="5"/>
      <c r="U24" s="9"/>
    </row>
    <row r="25" spans="1:79" ht="103.5" customHeight="1" x14ac:dyDescent="0.25">
      <c r="A25" s="1170"/>
      <c r="B25" s="1268"/>
      <c r="C25" s="1176"/>
      <c r="D25" s="906"/>
      <c r="E25" s="1271"/>
      <c r="F25" s="1209"/>
      <c r="G25" s="1056"/>
      <c r="H25" s="1280"/>
      <c r="I25" s="1123"/>
      <c r="J25" s="650" t="s">
        <v>127</v>
      </c>
      <c r="K25" s="655" t="s">
        <v>556</v>
      </c>
      <c r="L25" s="294">
        <v>89232.79</v>
      </c>
      <c r="M25" s="652">
        <v>89233</v>
      </c>
      <c r="N25" s="1281">
        <v>393223</v>
      </c>
      <c r="O25" s="653">
        <v>0</v>
      </c>
      <c r="P25" s="654">
        <f t="shared" ref="P25:P38" si="4">M25/L25</f>
        <v>1.0000023533949796</v>
      </c>
      <c r="Q25" s="1203"/>
      <c r="R25" s="1273" t="s">
        <v>644</v>
      </c>
      <c r="S25" s="410"/>
      <c r="T25" s="5"/>
      <c r="U25" s="9"/>
    </row>
    <row r="26" spans="1:79" ht="137.25" customHeight="1" x14ac:dyDescent="0.25">
      <c r="A26" s="1170"/>
      <c r="B26" s="1268"/>
      <c r="C26" s="1176"/>
      <c r="D26" s="906"/>
      <c r="E26" s="1271"/>
      <c r="F26" s="1209"/>
      <c r="G26" s="1056"/>
      <c r="H26" s="1280"/>
      <c r="I26" s="1123"/>
      <c r="J26" s="650" t="s">
        <v>127</v>
      </c>
      <c r="K26" s="655" t="s">
        <v>557</v>
      </c>
      <c r="L26" s="294">
        <v>303989.96000000002</v>
      </c>
      <c r="M26" s="652">
        <v>303990</v>
      </c>
      <c r="N26" s="1282"/>
      <c r="O26" s="653">
        <v>0</v>
      </c>
      <c r="P26" s="654">
        <f t="shared" si="4"/>
        <v>1.0000001315832929</v>
      </c>
      <c r="Q26" s="1203"/>
      <c r="R26" s="1274"/>
      <c r="S26" s="410"/>
      <c r="T26" s="5"/>
      <c r="U26" s="9"/>
    </row>
    <row r="27" spans="1:79" ht="75" x14ac:dyDescent="0.25">
      <c r="A27" s="1171"/>
      <c r="B27" s="1269"/>
      <c r="C27" s="1177"/>
      <c r="D27" s="907"/>
      <c r="E27" s="1272"/>
      <c r="F27" s="1210"/>
      <c r="G27" s="1279"/>
      <c r="H27" s="1278"/>
      <c r="I27" s="1108"/>
      <c r="J27" s="650" t="s">
        <v>127</v>
      </c>
      <c r="K27" s="655" t="s">
        <v>558</v>
      </c>
      <c r="L27" s="294">
        <v>3291.2</v>
      </c>
      <c r="M27" s="652">
        <f t="shared" ref="M27:M38" si="5">N27+O27</f>
        <v>3291.2</v>
      </c>
      <c r="N27" s="500">
        <v>0</v>
      </c>
      <c r="O27" s="653">
        <v>3291.2</v>
      </c>
      <c r="P27" s="654">
        <f t="shared" si="4"/>
        <v>1</v>
      </c>
      <c r="Q27" s="1204"/>
      <c r="R27" s="791" t="s">
        <v>649</v>
      </c>
      <c r="S27" s="410"/>
      <c r="T27" s="5"/>
      <c r="U27" s="9"/>
    </row>
    <row r="28" spans="1:79" ht="315" x14ac:dyDescent="0.25">
      <c r="A28" s="1238">
        <v>6</v>
      </c>
      <c r="B28" s="1267" t="s">
        <v>63</v>
      </c>
      <c r="C28" s="1246" t="s">
        <v>151</v>
      </c>
      <c r="D28" s="1246" t="s">
        <v>452</v>
      </c>
      <c r="E28" s="1270" t="s">
        <v>567</v>
      </c>
      <c r="F28" s="775" t="s">
        <v>704</v>
      </c>
      <c r="G28" s="1275">
        <v>77718036.650000006</v>
      </c>
      <c r="H28" s="1277" t="s">
        <v>63</v>
      </c>
      <c r="I28" s="1107" t="s">
        <v>325</v>
      </c>
      <c r="J28" s="650" t="s">
        <v>590</v>
      </c>
      <c r="K28" s="655" t="s">
        <v>605</v>
      </c>
      <c r="L28" s="294">
        <v>19602081.100000001</v>
      </c>
      <c r="M28" s="652">
        <f t="shared" si="5"/>
        <v>16260597.42</v>
      </c>
      <c r="N28" s="503">
        <v>16260597.42</v>
      </c>
      <c r="O28" s="664">
        <v>0</v>
      </c>
      <c r="P28" s="654">
        <f t="shared" si="4"/>
        <v>0.82953423858653452</v>
      </c>
      <c r="Q28" s="1222">
        <f>(M28+M29)/G28</f>
        <v>0.20970997367571814</v>
      </c>
      <c r="R28" s="411" t="s">
        <v>671</v>
      </c>
      <c r="S28" s="410">
        <f>T28/L28</f>
        <v>0.17046576141346551</v>
      </c>
      <c r="T28" s="5">
        <f>L28-M28</f>
        <v>3341483.6800000016</v>
      </c>
      <c r="U28" s="9"/>
    </row>
    <row r="29" spans="1:79" ht="172.9" customHeight="1" x14ac:dyDescent="0.25">
      <c r="A29" s="1171"/>
      <c r="B29" s="1269"/>
      <c r="C29" s="1177"/>
      <c r="D29" s="907"/>
      <c r="E29" s="1272"/>
      <c r="F29" s="772"/>
      <c r="G29" s="1276"/>
      <c r="H29" s="1278"/>
      <c r="I29" s="1108"/>
      <c r="J29" s="660" t="s">
        <v>127</v>
      </c>
      <c r="K29" s="655" t="s">
        <v>393</v>
      </c>
      <c r="L29" s="294">
        <v>44293.75</v>
      </c>
      <c r="M29" s="652">
        <f t="shared" si="5"/>
        <v>37650</v>
      </c>
      <c r="N29" s="502">
        <v>37650</v>
      </c>
      <c r="O29" s="653">
        <v>0</v>
      </c>
      <c r="P29" s="654">
        <f t="shared" si="4"/>
        <v>0.85000705517144071</v>
      </c>
      <c r="Q29" s="1204"/>
      <c r="R29" s="791" t="s">
        <v>643</v>
      </c>
      <c r="S29" s="410"/>
      <c r="T29" s="5"/>
      <c r="U29" s="9"/>
    </row>
    <row r="30" spans="1:79" ht="285" x14ac:dyDescent="0.25">
      <c r="A30" s="1238">
        <v>7</v>
      </c>
      <c r="B30" s="1283" t="s">
        <v>63</v>
      </c>
      <c r="C30" s="1246" t="s">
        <v>152</v>
      </c>
      <c r="D30" s="1246" t="s">
        <v>452</v>
      </c>
      <c r="E30" s="1270" t="s">
        <v>567</v>
      </c>
      <c r="F30" s="1232" t="s">
        <v>703</v>
      </c>
      <c r="G30" s="1042">
        <v>429420138.85000002</v>
      </c>
      <c r="H30" s="1277" t="s">
        <v>63</v>
      </c>
      <c r="I30" s="1107" t="s">
        <v>325</v>
      </c>
      <c r="J30" s="650" t="s">
        <v>590</v>
      </c>
      <c r="K30" s="655" t="s">
        <v>255</v>
      </c>
      <c r="L30" s="294">
        <v>35458726.380000003</v>
      </c>
      <c r="M30" s="652">
        <f t="shared" si="5"/>
        <v>35458726.380000003</v>
      </c>
      <c r="N30" s="503">
        <v>35458726.380000003</v>
      </c>
      <c r="O30" s="653">
        <v>0</v>
      </c>
      <c r="P30" s="654">
        <f t="shared" si="4"/>
        <v>1</v>
      </c>
      <c r="Q30" s="1222">
        <f>(M30+M31)/G30</f>
        <v>8.3360322773553125E-2</v>
      </c>
      <c r="R30" s="411" t="s">
        <v>642</v>
      </c>
      <c r="S30" s="410">
        <f>T30/L30</f>
        <v>0</v>
      </c>
      <c r="T30" s="5">
        <f>L30-M30</f>
        <v>0</v>
      </c>
      <c r="U30" s="9"/>
    </row>
    <row r="31" spans="1:79" ht="180" x14ac:dyDescent="0.25">
      <c r="A31" s="1171"/>
      <c r="B31" s="1174"/>
      <c r="C31" s="1177"/>
      <c r="D31" s="907"/>
      <c r="E31" s="1272"/>
      <c r="F31" s="1210"/>
      <c r="G31" s="1279"/>
      <c r="H31" s="1278"/>
      <c r="I31" s="1108"/>
      <c r="J31" s="660" t="s">
        <v>127</v>
      </c>
      <c r="K31" s="655" t="s">
        <v>557</v>
      </c>
      <c r="L31" s="294">
        <v>397500</v>
      </c>
      <c r="M31" s="652">
        <f t="shared" si="5"/>
        <v>337875</v>
      </c>
      <c r="N31" s="502">
        <v>337875</v>
      </c>
      <c r="O31" s="653">
        <v>0</v>
      </c>
      <c r="P31" s="654">
        <f t="shared" si="4"/>
        <v>0.85</v>
      </c>
      <c r="Q31" s="1204"/>
      <c r="R31" s="791" t="s">
        <v>641</v>
      </c>
      <c r="S31" s="410"/>
      <c r="T31" s="5"/>
      <c r="U31" s="9"/>
    </row>
    <row r="32" spans="1:79" ht="195" x14ac:dyDescent="0.25">
      <c r="A32" s="1224">
        <v>8</v>
      </c>
      <c r="B32" s="1246" t="s">
        <v>65</v>
      </c>
      <c r="C32" s="1284" t="s">
        <v>66</v>
      </c>
      <c r="D32" s="1246" t="s">
        <v>453</v>
      </c>
      <c r="E32" s="1270" t="s">
        <v>619</v>
      </c>
      <c r="F32" s="1232" t="s">
        <v>705</v>
      </c>
      <c r="G32" s="1042">
        <v>6830164.3499999996</v>
      </c>
      <c r="H32" s="1285" t="s">
        <v>425</v>
      </c>
      <c r="I32" s="929" t="s">
        <v>145</v>
      </c>
      <c r="J32" s="709" t="s">
        <v>591</v>
      </c>
      <c r="K32" s="784" t="s">
        <v>380</v>
      </c>
      <c r="L32" s="294">
        <v>1851077.37</v>
      </c>
      <c r="M32" s="652">
        <f t="shared" si="5"/>
        <v>3316481.86</v>
      </c>
      <c r="N32" s="581">
        <v>3316481.86</v>
      </c>
      <c r="O32" s="578">
        <v>0</v>
      </c>
      <c r="P32" s="654">
        <f t="shared" si="4"/>
        <v>1.7916495084157393</v>
      </c>
      <c r="Q32" s="1222">
        <f>(M32+M33)/G32</f>
        <v>0.49288445892228056</v>
      </c>
      <c r="R32" s="791" t="s">
        <v>640</v>
      </c>
      <c r="S32" s="410">
        <f t="shared" ref="S32:S41" si="6">T32/L32</f>
        <v>-0.79164950841573933</v>
      </c>
      <c r="T32" s="5">
        <f t="shared" ref="T32:T41" si="7">L32-M32</f>
        <v>-1465404.4899999998</v>
      </c>
      <c r="U32" s="9"/>
    </row>
    <row r="33" spans="1:21" ht="62.45" customHeight="1" x14ac:dyDescent="0.25">
      <c r="A33" s="1226"/>
      <c r="B33" s="1177"/>
      <c r="C33" s="1177"/>
      <c r="D33" s="907"/>
      <c r="E33" s="1272"/>
      <c r="F33" s="1210"/>
      <c r="G33" s="1279"/>
      <c r="H33" s="1286"/>
      <c r="I33" s="1075"/>
      <c r="J33" s="650" t="s">
        <v>553</v>
      </c>
      <c r="K33" s="655" t="s">
        <v>265</v>
      </c>
      <c r="L33" s="294">
        <v>50000</v>
      </c>
      <c r="M33" s="652">
        <f t="shared" si="5"/>
        <v>50000</v>
      </c>
      <c r="N33" s="503">
        <v>50000</v>
      </c>
      <c r="O33" s="653">
        <v>0</v>
      </c>
      <c r="P33" s="654">
        <f t="shared" si="4"/>
        <v>1</v>
      </c>
      <c r="Q33" s="1204"/>
      <c r="R33" s="841" t="s">
        <v>801</v>
      </c>
      <c r="S33" s="410">
        <f t="shared" si="6"/>
        <v>0</v>
      </c>
      <c r="T33" s="5">
        <f t="shared" si="7"/>
        <v>0</v>
      </c>
      <c r="U33" s="9"/>
    </row>
    <row r="34" spans="1:21" ht="285" x14ac:dyDescent="0.25">
      <c r="A34" s="1224">
        <v>9</v>
      </c>
      <c r="B34" s="1246" t="s">
        <v>112</v>
      </c>
      <c r="C34" s="1287" t="s">
        <v>153</v>
      </c>
      <c r="D34" s="1290" t="s">
        <v>459</v>
      </c>
      <c r="E34" s="1291" t="s">
        <v>799</v>
      </c>
      <c r="F34" s="1232" t="s">
        <v>703</v>
      </c>
      <c r="G34" s="1248">
        <v>121876492.78</v>
      </c>
      <c r="H34" s="1256" t="s">
        <v>112</v>
      </c>
      <c r="I34" s="929" t="s">
        <v>295</v>
      </c>
      <c r="J34" s="727" t="s">
        <v>590</v>
      </c>
      <c r="K34" s="196" t="s">
        <v>287</v>
      </c>
      <c r="L34" s="294">
        <v>8920521.7899999991</v>
      </c>
      <c r="M34" s="652">
        <f t="shared" si="5"/>
        <v>8920521.7899999991</v>
      </c>
      <c r="N34" s="365">
        <v>8920521.7899999991</v>
      </c>
      <c r="O34" s="653">
        <v>0</v>
      </c>
      <c r="P34" s="654">
        <f t="shared" si="4"/>
        <v>1</v>
      </c>
      <c r="Q34" s="1222">
        <f>(M34+M35+M36+M37)/G34</f>
        <v>0.1064621888440922</v>
      </c>
      <c r="R34" s="830" t="s">
        <v>755</v>
      </c>
      <c r="S34" s="410">
        <f t="shared" si="6"/>
        <v>0</v>
      </c>
      <c r="T34" s="5">
        <f t="shared" si="7"/>
        <v>0</v>
      </c>
      <c r="U34" s="9"/>
    </row>
    <row r="35" spans="1:21" ht="300" x14ac:dyDescent="0.25">
      <c r="A35" s="1225"/>
      <c r="B35" s="1176"/>
      <c r="C35" s="1288"/>
      <c r="D35" s="906"/>
      <c r="E35" s="1180"/>
      <c r="F35" s="1209"/>
      <c r="G35" s="1212"/>
      <c r="H35" s="1215"/>
      <c r="I35" s="1074"/>
      <c r="J35" s="660" t="s">
        <v>127</v>
      </c>
      <c r="K35" s="655" t="s">
        <v>296</v>
      </c>
      <c r="L35" s="656">
        <v>7905397.8399999999</v>
      </c>
      <c r="M35" s="652">
        <f t="shared" si="5"/>
        <v>3914716.4</v>
      </c>
      <c r="N35" s="504">
        <v>3914716.4</v>
      </c>
      <c r="O35" s="653">
        <v>0</v>
      </c>
      <c r="P35" s="654">
        <f t="shared" si="4"/>
        <v>0.49519536894047067</v>
      </c>
      <c r="Q35" s="1203"/>
      <c r="R35" s="791" t="s">
        <v>662</v>
      </c>
      <c r="S35" s="410">
        <f t="shared" si="6"/>
        <v>0.50480463105952933</v>
      </c>
      <c r="T35" s="5">
        <f t="shared" si="7"/>
        <v>3990681.44</v>
      </c>
      <c r="U35" s="9"/>
    </row>
    <row r="36" spans="1:21" ht="75" x14ac:dyDescent="0.25">
      <c r="A36" s="1225"/>
      <c r="B36" s="1176"/>
      <c r="C36" s="1288"/>
      <c r="D36" s="906"/>
      <c r="E36" s="1180"/>
      <c r="F36" s="1209"/>
      <c r="G36" s="1212"/>
      <c r="H36" s="1215"/>
      <c r="I36" s="1074"/>
      <c r="J36" s="650" t="s">
        <v>553</v>
      </c>
      <c r="K36" s="655" t="s">
        <v>288</v>
      </c>
      <c r="L36" s="656">
        <v>100000</v>
      </c>
      <c r="M36" s="652">
        <f t="shared" si="5"/>
        <v>100000</v>
      </c>
      <c r="N36" s="365">
        <v>100000</v>
      </c>
      <c r="O36" s="653">
        <v>0</v>
      </c>
      <c r="P36" s="654">
        <f t="shared" si="4"/>
        <v>1</v>
      </c>
      <c r="Q36" s="1203"/>
      <c r="R36" s="841" t="s">
        <v>781</v>
      </c>
      <c r="S36" s="410">
        <f t="shared" si="6"/>
        <v>0</v>
      </c>
      <c r="T36" s="5">
        <f t="shared" si="7"/>
        <v>0</v>
      </c>
      <c r="U36" s="9"/>
    </row>
    <row r="37" spans="1:21" ht="75" x14ac:dyDescent="0.25">
      <c r="A37" s="1226"/>
      <c r="B37" s="1177"/>
      <c r="C37" s="1289"/>
      <c r="D37" s="907"/>
      <c r="E37" s="1181"/>
      <c r="F37" s="1210"/>
      <c r="G37" s="1213"/>
      <c r="H37" s="1216"/>
      <c r="I37" s="1075"/>
      <c r="J37" s="650" t="s">
        <v>553</v>
      </c>
      <c r="K37" s="728" t="s">
        <v>663</v>
      </c>
      <c r="L37" s="656">
        <v>40000</v>
      </c>
      <c r="M37" s="652">
        <f t="shared" si="5"/>
        <v>40000</v>
      </c>
      <c r="N37" s="365">
        <v>40000</v>
      </c>
      <c r="O37" s="653">
        <v>0</v>
      </c>
      <c r="P37" s="654">
        <f t="shared" si="4"/>
        <v>1</v>
      </c>
      <c r="Q37" s="1204"/>
      <c r="R37" s="841" t="s">
        <v>800</v>
      </c>
      <c r="S37" s="410">
        <f t="shared" si="6"/>
        <v>0</v>
      </c>
      <c r="T37" s="5">
        <f t="shared" si="7"/>
        <v>0</v>
      </c>
      <c r="U37" s="9"/>
    </row>
    <row r="38" spans="1:21" ht="409.5" x14ac:dyDescent="0.25">
      <c r="A38" s="1224">
        <v>10</v>
      </c>
      <c r="B38" s="1246" t="s">
        <v>67</v>
      </c>
      <c r="C38" s="1246" t="s">
        <v>315</v>
      </c>
      <c r="D38" s="1246" t="s">
        <v>451</v>
      </c>
      <c r="E38" s="1292" t="s">
        <v>563</v>
      </c>
      <c r="F38" s="1107" t="s">
        <v>703</v>
      </c>
      <c r="G38" s="1042">
        <v>13300242.32</v>
      </c>
      <c r="H38" s="1285" t="s">
        <v>67</v>
      </c>
      <c r="I38" s="1107" t="s">
        <v>326</v>
      </c>
      <c r="J38" s="655" t="s">
        <v>590</v>
      </c>
      <c r="K38" s="828" t="s">
        <v>762</v>
      </c>
      <c r="L38" s="219">
        <v>2359075.4700000002</v>
      </c>
      <c r="M38" s="652">
        <f t="shared" si="5"/>
        <v>2359075.4700000002</v>
      </c>
      <c r="N38" s="365">
        <v>2359075.4700000002</v>
      </c>
      <c r="O38" s="498">
        <v>0</v>
      </c>
      <c r="P38" s="654">
        <f t="shared" si="4"/>
        <v>1</v>
      </c>
      <c r="Q38" s="1222">
        <f>(M38)/G38</f>
        <v>0.177370863871599</v>
      </c>
      <c r="R38" s="411" t="s">
        <v>798</v>
      </c>
      <c r="S38" s="410">
        <f t="shared" si="6"/>
        <v>0</v>
      </c>
      <c r="T38" s="5">
        <f t="shared" si="7"/>
        <v>0</v>
      </c>
      <c r="U38" s="9"/>
    </row>
    <row r="39" spans="1:21" ht="79.5" customHeight="1" x14ac:dyDescent="0.25">
      <c r="A39" s="1226"/>
      <c r="B39" s="1177"/>
      <c r="C39" s="1177"/>
      <c r="D39" s="1126"/>
      <c r="E39" s="1293"/>
      <c r="F39" s="1294"/>
      <c r="G39" s="1279"/>
      <c r="H39" s="1286"/>
      <c r="I39" s="1108"/>
      <c r="J39" s="650" t="s">
        <v>553</v>
      </c>
      <c r="K39" s="655" t="s">
        <v>426</v>
      </c>
      <c r="L39" s="294">
        <v>0</v>
      </c>
      <c r="M39" s="294">
        <v>0</v>
      </c>
      <c r="N39" s="665">
        <v>0</v>
      </c>
      <c r="O39" s="325">
        <v>0</v>
      </c>
      <c r="P39" s="654">
        <v>0</v>
      </c>
      <c r="Q39" s="1204"/>
      <c r="R39" s="791" t="s">
        <v>639</v>
      </c>
      <c r="S39" s="410" t="e">
        <f t="shared" si="6"/>
        <v>#DIV/0!</v>
      </c>
      <c r="T39" s="5">
        <f t="shared" si="7"/>
        <v>0</v>
      </c>
      <c r="U39" s="9"/>
    </row>
    <row r="40" spans="1:21" ht="409.5" x14ac:dyDescent="0.25">
      <c r="A40" s="1224">
        <v>11</v>
      </c>
      <c r="B40" s="1246" t="s">
        <v>68</v>
      </c>
      <c r="C40" s="1246" t="s">
        <v>154</v>
      </c>
      <c r="D40" s="1246" t="s">
        <v>453</v>
      </c>
      <c r="E40" s="1270" t="s">
        <v>565</v>
      </c>
      <c r="F40" s="1232" t="s">
        <v>703</v>
      </c>
      <c r="G40" s="1042">
        <v>50983386.560000002</v>
      </c>
      <c r="H40" s="1277" t="s">
        <v>424</v>
      </c>
      <c r="I40" s="1128" t="s">
        <v>252</v>
      </c>
      <c r="J40" s="655" t="s">
        <v>590</v>
      </c>
      <c r="K40" s="655" t="s">
        <v>335</v>
      </c>
      <c r="L40" s="219">
        <v>9849777.9000000004</v>
      </c>
      <c r="M40" s="666">
        <f>N40+O40</f>
        <v>2351606.38</v>
      </c>
      <c r="N40" s="365">
        <v>2351606.38</v>
      </c>
      <c r="O40" s="499">
        <v>0</v>
      </c>
      <c r="P40" s="654">
        <f t="shared" ref="P40:P47" si="8">M40/L40</f>
        <v>0.23874714779101769</v>
      </c>
      <c r="Q40" s="1222">
        <f>(M40+M41+M42+M43)/G40</f>
        <v>0.19532104577401377</v>
      </c>
      <c r="R40" s="821" t="s">
        <v>763</v>
      </c>
      <c r="S40" s="410">
        <f t="shared" si="6"/>
        <v>0.76125285220898231</v>
      </c>
      <c r="T40" s="5">
        <f t="shared" si="7"/>
        <v>7498171.5200000005</v>
      </c>
      <c r="U40" s="9"/>
    </row>
    <row r="41" spans="1:21" ht="124.5" customHeight="1" x14ac:dyDescent="0.25">
      <c r="A41" s="1225"/>
      <c r="B41" s="1176"/>
      <c r="C41" s="1176"/>
      <c r="D41" s="906"/>
      <c r="E41" s="1295"/>
      <c r="F41" s="1209"/>
      <c r="G41" s="1056"/>
      <c r="H41" s="1280"/>
      <c r="I41" s="1129"/>
      <c r="J41" s="650" t="s">
        <v>553</v>
      </c>
      <c r="K41" s="655" t="s">
        <v>521</v>
      </c>
      <c r="L41" s="294">
        <v>1000</v>
      </c>
      <c r="M41" s="294">
        <v>1000</v>
      </c>
      <c r="N41" s="447">
        <v>1000</v>
      </c>
      <c r="O41" s="325">
        <v>0</v>
      </c>
      <c r="P41" s="654">
        <f t="shared" si="8"/>
        <v>1</v>
      </c>
      <c r="Q41" s="1203"/>
      <c r="R41" s="791" t="s">
        <v>638</v>
      </c>
      <c r="S41" s="410">
        <f t="shared" si="6"/>
        <v>0</v>
      </c>
      <c r="T41" s="5">
        <f t="shared" si="7"/>
        <v>0</v>
      </c>
      <c r="U41" s="9"/>
    </row>
    <row r="42" spans="1:21" ht="255" x14ac:dyDescent="0.25">
      <c r="A42" s="1225"/>
      <c r="B42" s="1176"/>
      <c r="C42" s="1176"/>
      <c r="D42" s="906"/>
      <c r="E42" s="1295"/>
      <c r="F42" s="1209"/>
      <c r="G42" s="1056"/>
      <c r="H42" s="1280"/>
      <c r="I42" s="1129"/>
      <c r="J42" s="650" t="s">
        <v>127</v>
      </c>
      <c r="K42" s="655" t="s">
        <v>394</v>
      </c>
      <c r="L42" s="294">
        <v>6773775.2599999998</v>
      </c>
      <c r="M42" s="652">
        <f>N42+O42</f>
        <v>7605522</v>
      </c>
      <c r="N42" s="502">
        <v>7605522</v>
      </c>
      <c r="O42" s="653">
        <v>0</v>
      </c>
      <c r="P42" s="654">
        <f t="shared" si="8"/>
        <v>1.1227892435273974</v>
      </c>
      <c r="Q42" s="1203"/>
      <c r="R42" s="791" t="s">
        <v>651</v>
      </c>
      <c r="S42" s="410"/>
      <c r="T42" s="5"/>
      <c r="U42" s="9"/>
    </row>
    <row r="43" spans="1:21" ht="60" x14ac:dyDescent="0.25">
      <c r="A43" s="1226"/>
      <c r="B43" s="1177"/>
      <c r="C43" s="1177"/>
      <c r="D43" s="907"/>
      <c r="E43" s="1296"/>
      <c r="F43" s="1210"/>
      <c r="G43" s="1279"/>
      <c r="H43" s="1278"/>
      <c r="I43" s="1130"/>
      <c r="J43" s="660" t="s">
        <v>578</v>
      </c>
      <c r="K43" s="706" t="s">
        <v>616</v>
      </c>
      <c r="L43" s="294">
        <v>0</v>
      </c>
      <c r="M43" s="652">
        <f>N43+O43</f>
        <v>0</v>
      </c>
      <c r="N43" s="500">
        <v>0</v>
      </c>
      <c r="O43" s="653">
        <v>0</v>
      </c>
      <c r="P43" s="654">
        <v>0</v>
      </c>
      <c r="Q43" s="1204"/>
      <c r="R43" s="613" t="s">
        <v>615</v>
      </c>
      <c r="S43" s="410"/>
      <c r="T43" s="5"/>
      <c r="U43" s="9"/>
    </row>
    <row r="44" spans="1:21" ht="150" x14ac:dyDescent="0.25">
      <c r="A44" s="667">
        <v>12</v>
      </c>
      <c r="B44" s="668" t="s">
        <v>73</v>
      </c>
      <c r="C44" s="650" t="s">
        <v>262</v>
      </c>
      <c r="D44" s="650" t="s">
        <v>451</v>
      </c>
      <c r="E44" s="669" t="s">
        <v>297</v>
      </c>
      <c r="F44" s="774" t="s">
        <v>701</v>
      </c>
      <c r="G44" s="304">
        <v>26500000</v>
      </c>
      <c r="H44" s="403" t="s">
        <v>697</v>
      </c>
      <c r="I44" s="398" t="s">
        <v>149</v>
      </c>
      <c r="J44" s="655" t="s">
        <v>554</v>
      </c>
      <c r="K44" s="655" t="s">
        <v>266</v>
      </c>
      <c r="L44" s="651">
        <v>538872.96</v>
      </c>
      <c r="M44" s="652">
        <f>N44+O44</f>
        <v>538872.96</v>
      </c>
      <c r="N44" s="365">
        <v>538872.96</v>
      </c>
      <c r="O44" s="657">
        <v>0</v>
      </c>
      <c r="P44" s="654">
        <f t="shared" si="8"/>
        <v>1</v>
      </c>
      <c r="Q44" s="670">
        <f>M44/G44</f>
        <v>2.0334828679245281E-2</v>
      </c>
      <c r="R44" s="791" t="s">
        <v>637</v>
      </c>
      <c r="S44" s="410">
        <f>T44/L44</f>
        <v>0</v>
      </c>
      <c r="T44" s="5">
        <f>L44-M44</f>
        <v>0</v>
      </c>
      <c r="U44" s="9"/>
    </row>
    <row r="45" spans="1:21" ht="255" x14ac:dyDescent="0.25">
      <c r="A45" s="1297">
        <v>13</v>
      </c>
      <c r="B45" s="1290" t="s">
        <v>63</v>
      </c>
      <c r="C45" s="1287" t="s">
        <v>443</v>
      </c>
      <c r="D45" s="1290" t="s">
        <v>452</v>
      </c>
      <c r="E45" s="1230" t="s">
        <v>569</v>
      </c>
      <c r="F45" s="1245" t="s">
        <v>703</v>
      </c>
      <c r="G45" s="1042">
        <v>75726679.859999999</v>
      </c>
      <c r="H45" s="1277" t="s">
        <v>63</v>
      </c>
      <c r="I45" s="1107" t="s">
        <v>323</v>
      </c>
      <c r="J45" s="671" t="s">
        <v>590</v>
      </c>
      <c r="K45" s="842" t="s">
        <v>803</v>
      </c>
      <c r="L45" s="651">
        <v>26329.599999999999</v>
      </c>
      <c r="M45" s="666">
        <f>N45+O45</f>
        <v>6582.4</v>
      </c>
      <c r="N45" s="495">
        <v>6582.4</v>
      </c>
      <c r="O45" s="672">
        <v>0</v>
      </c>
      <c r="P45" s="654">
        <f t="shared" si="8"/>
        <v>0.25</v>
      </c>
      <c r="Q45" s="1222">
        <f>(M45+M46)/G45</f>
        <v>3.5102872658809318E-3</v>
      </c>
      <c r="R45" s="843" t="s">
        <v>804</v>
      </c>
      <c r="S45" s="410">
        <f>T45/L45</f>
        <v>0.74999999999999989</v>
      </c>
      <c r="T45" s="5">
        <f>L45-M45</f>
        <v>19747.199999999997</v>
      </c>
      <c r="U45" s="9"/>
    </row>
    <row r="46" spans="1:21" ht="150" x14ac:dyDescent="0.25">
      <c r="A46" s="1298"/>
      <c r="B46" s="1289"/>
      <c r="C46" s="1289"/>
      <c r="D46" s="907"/>
      <c r="E46" s="1177"/>
      <c r="F46" s="1174"/>
      <c r="G46" s="1279"/>
      <c r="H46" s="1278"/>
      <c r="I46" s="1108"/>
      <c r="J46" s="660" t="s">
        <v>127</v>
      </c>
      <c r="K46" s="655" t="s">
        <v>395</v>
      </c>
      <c r="L46" s="651">
        <v>259239.57</v>
      </c>
      <c r="M46" s="673">
        <f>N46+O46</f>
        <v>259240</v>
      </c>
      <c r="N46" s="328">
        <v>259240</v>
      </c>
      <c r="O46" s="657">
        <v>0</v>
      </c>
      <c r="P46" s="654">
        <f t="shared" si="8"/>
        <v>1.0000016586973972</v>
      </c>
      <c r="Q46" s="1204"/>
      <c r="R46" s="791" t="s">
        <v>636</v>
      </c>
      <c r="S46" s="410"/>
      <c r="T46" s="5"/>
      <c r="U46" s="9"/>
    </row>
    <row r="47" spans="1:21" ht="285" x14ac:dyDescent="0.25">
      <c r="A47" s="1297">
        <v>14</v>
      </c>
      <c r="B47" s="1290" t="s">
        <v>63</v>
      </c>
      <c r="C47" s="1290" t="s">
        <v>155</v>
      </c>
      <c r="D47" s="1290" t="s">
        <v>452</v>
      </c>
      <c r="E47" s="1300" t="s">
        <v>568</v>
      </c>
      <c r="F47" s="1232" t="s">
        <v>703</v>
      </c>
      <c r="G47" s="1042">
        <v>114144662.22</v>
      </c>
      <c r="H47" s="1277" t="s">
        <v>63</v>
      </c>
      <c r="I47" s="1107" t="s">
        <v>325</v>
      </c>
      <c r="J47" s="655" t="s">
        <v>590</v>
      </c>
      <c r="K47" s="839" t="s">
        <v>586</v>
      </c>
      <c r="L47" s="651">
        <v>3378744.56</v>
      </c>
      <c r="M47" s="652">
        <v>872179.28</v>
      </c>
      <c r="N47" s="365">
        <v>872179.28</v>
      </c>
      <c r="O47" s="657">
        <v>0</v>
      </c>
      <c r="P47" s="654">
        <f t="shared" si="8"/>
        <v>0.25813708746304276</v>
      </c>
      <c r="Q47" s="1222">
        <f>(M47:M50)/G47</f>
        <v>7.6409992638900642E-3</v>
      </c>
      <c r="R47" s="838" t="s">
        <v>756</v>
      </c>
      <c r="S47" s="410">
        <f t="shared" ref="S47:S53" si="9">T47/L47</f>
        <v>0.74186291253695724</v>
      </c>
      <c r="T47" s="5">
        <f t="shared" ref="T47:T53" si="10">L47-M47</f>
        <v>2506565.2800000003</v>
      </c>
      <c r="U47" s="9"/>
    </row>
    <row r="48" spans="1:21" ht="60.75" customHeight="1" x14ac:dyDescent="0.25">
      <c r="A48" s="1299"/>
      <c r="B48" s="1288"/>
      <c r="C48" s="1288"/>
      <c r="D48" s="906"/>
      <c r="E48" s="1176"/>
      <c r="F48" s="1209"/>
      <c r="G48" s="1056"/>
      <c r="H48" s="1280"/>
      <c r="I48" s="1123"/>
      <c r="J48" s="650" t="s">
        <v>553</v>
      </c>
      <c r="K48" s="836" t="s">
        <v>780</v>
      </c>
      <c r="L48" s="651">
        <v>0</v>
      </c>
      <c r="M48" s="652">
        <v>0</v>
      </c>
      <c r="N48" s="505">
        <v>0</v>
      </c>
      <c r="O48" s="657">
        <v>0</v>
      </c>
      <c r="P48" s="654">
        <v>0</v>
      </c>
      <c r="Q48" s="1203"/>
      <c r="R48" s="791" t="s">
        <v>634</v>
      </c>
      <c r="S48" s="410" t="e">
        <f t="shared" si="9"/>
        <v>#DIV/0!</v>
      </c>
      <c r="T48" s="5">
        <f t="shared" si="10"/>
        <v>0</v>
      </c>
      <c r="U48" s="9"/>
    </row>
    <row r="49" spans="1:23" ht="135" x14ac:dyDescent="0.25">
      <c r="A49" s="1299"/>
      <c r="B49" s="1288"/>
      <c r="C49" s="1288"/>
      <c r="D49" s="906"/>
      <c r="E49" s="1176"/>
      <c r="F49" s="1209"/>
      <c r="G49" s="1056"/>
      <c r="H49" s="1280"/>
      <c r="I49" s="1123"/>
      <c r="J49" s="833" t="s">
        <v>553</v>
      </c>
      <c r="K49" s="839" t="s">
        <v>783</v>
      </c>
      <c r="L49" s="651">
        <v>50000</v>
      </c>
      <c r="M49" s="651">
        <v>50000</v>
      </c>
      <c r="N49" s="365">
        <v>50000</v>
      </c>
      <c r="O49" s="657">
        <v>0</v>
      </c>
      <c r="P49" s="832">
        <f>M49/L49</f>
        <v>1</v>
      </c>
      <c r="Q49" s="1203"/>
      <c r="R49" s="838" t="s">
        <v>782</v>
      </c>
      <c r="S49" s="410"/>
      <c r="T49" s="5"/>
      <c r="U49" s="9"/>
    </row>
    <row r="50" spans="1:23" ht="150" x14ac:dyDescent="0.25">
      <c r="A50" s="1298"/>
      <c r="B50" s="1289"/>
      <c r="C50" s="1289"/>
      <c r="D50" s="907"/>
      <c r="E50" s="1177"/>
      <c r="F50" s="1210"/>
      <c r="G50" s="1279"/>
      <c r="H50" s="1278"/>
      <c r="I50" s="1108"/>
      <c r="J50" s="660" t="s">
        <v>127</v>
      </c>
      <c r="K50" s="661" t="s">
        <v>552</v>
      </c>
      <c r="L50" s="834">
        <v>186679.77</v>
      </c>
      <c r="M50" s="652">
        <f t="shared" ref="M50:M56" si="11">N50+O50</f>
        <v>195663</v>
      </c>
      <c r="N50" s="835">
        <v>195663</v>
      </c>
      <c r="O50" s="666">
        <v>0</v>
      </c>
      <c r="P50" s="832">
        <f>M50/L50</f>
        <v>1.0481210685014237</v>
      </c>
      <c r="Q50" s="1204"/>
      <c r="R50" s="791" t="s">
        <v>635</v>
      </c>
      <c r="S50" s="410">
        <f t="shared" si="9"/>
        <v>-4.8121068501423649E-2</v>
      </c>
      <c r="T50" s="5">
        <f t="shared" si="10"/>
        <v>-8983.2300000000105</v>
      </c>
      <c r="U50" s="9"/>
    </row>
    <row r="51" spans="1:23" ht="409.5" customHeight="1" x14ac:dyDescent="0.25">
      <c r="A51" s="1297">
        <v>15</v>
      </c>
      <c r="B51" s="1290" t="s">
        <v>63</v>
      </c>
      <c r="C51" s="1287" t="s">
        <v>324</v>
      </c>
      <c r="D51" s="1290" t="s">
        <v>452</v>
      </c>
      <c r="E51" s="1300" t="s">
        <v>568</v>
      </c>
      <c r="F51" s="1232" t="s">
        <v>703</v>
      </c>
      <c r="G51" s="1042">
        <v>97275841.819999993</v>
      </c>
      <c r="H51" s="1277" t="s">
        <v>63</v>
      </c>
      <c r="I51" s="1107" t="s">
        <v>325</v>
      </c>
      <c r="J51" s="840" t="s">
        <v>590</v>
      </c>
      <c r="K51" s="839" t="s">
        <v>337</v>
      </c>
      <c r="L51" s="219">
        <v>1372882.5</v>
      </c>
      <c r="M51" s="362">
        <f>N51+O51</f>
        <v>305657.62</v>
      </c>
      <c r="N51" s="447">
        <v>305657.62</v>
      </c>
      <c r="O51" s="498">
        <v>0</v>
      </c>
      <c r="P51" s="363">
        <f>M51/L51</f>
        <v>0.22263931545489143</v>
      </c>
      <c r="Q51" s="1328">
        <f>(M51+M52)/G51</f>
        <v>1.0866938802298408E-2</v>
      </c>
      <c r="R51" s="411" t="s">
        <v>757</v>
      </c>
      <c r="S51" s="410">
        <f t="shared" si="9"/>
        <v>0.77736068454510843</v>
      </c>
      <c r="T51" s="5">
        <f t="shared" si="10"/>
        <v>1067224.8799999999</v>
      </c>
      <c r="U51" s="9"/>
    </row>
    <row r="52" spans="1:23" ht="135" x14ac:dyDescent="0.25">
      <c r="A52" s="1298"/>
      <c r="B52" s="1289"/>
      <c r="C52" s="1289"/>
      <c r="D52" s="907"/>
      <c r="E52" s="1177"/>
      <c r="F52" s="1210"/>
      <c r="G52" s="1279"/>
      <c r="H52" s="1278"/>
      <c r="I52" s="1108"/>
      <c r="J52" s="660" t="s">
        <v>127</v>
      </c>
      <c r="K52" s="655" t="s">
        <v>329</v>
      </c>
      <c r="L52" s="219">
        <v>910378.05</v>
      </c>
      <c r="M52" s="362">
        <f t="shared" si="11"/>
        <v>751433</v>
      </c>
      <c r="N52" s="328">
        <v>751433</v>
      </c>
      <c r="O52" s="499">
        <v>0</v>
      </c>
      <c r="P52" s="363">
        <v>1</v>
      </c>
      <c r="Q52" s="1330"/>
      <c r="R52" s="411" t="s">
        <v>633</v>
      </c>
      <c r="S52" s="410">
        <f t="shared" si="9"/>
        <v>0.17459235753761862</v>
      </c>
      <c r="T52" s="5">
        <f t="shared" si="10"/>
        <v>158945.05000000005</v>
      </c>
      <c r="U52" s="9"/>
    </row>
    <row r="53" spans="1:23" ht="346.9" customHeight="1" x14ac:dyDescent="0.25">
      <c r="A53" s="1297">
        <v>16</v>
      </c>
      <c r="B53" s="1301" t="s">
        <v>112</v>
      </c>
      <c r="C53" s="1230" t="s">
        <v>156</v>
      </c>
      <c r="D53" s="1246" t="s">
        <v>459</v>
      </c>
      <c r="E53" s="1107" t="s">
        <v>549</v>
      </c>
      <c r="F53" s="1232" t="s">
        <v>703</v>
      </c>
      <c r="G53" s="1042">
        <v>112459975.41</v>
      </c>
      <c r="H53" s="1277" t="s">
        <v>112</v>
      </c>
      <c r="I53" s="1107" t="s">
        <v>252</v>
      </c>
      <c r="J53" s="1246" t="s">
        <v>590</v>
      </c>
      <c r="K53" s="1339" t="s">
        <v>661</v>
      </c>
      <c r="L53" s="1337">
        <v>6710623.1600000001</v>
      </c>
      <c r="M53" s="1337">
        <f>N53+O53+N54+O54</f>
        <v>2486852.63</v>
      </c>
      <c r="N53" s="612">
        <v>2003321.63</v>
      </c>
      <c r="O53" s="513">
        <v>0</v>
      </c>
      <c r="P53" s="1328">
        <f t="shared" ref="P53:P64" si="12">M53/L53</f>
        <v>0.37058445552767411</v>
      </c>
      <c r="Q53" s="1328">
        <f>(M53+M55+M56+M58)/G53</f>
        <v>3.7005944157710892E-2</v>
      </c>
      <c r="R53" s="411" t="s">
        <v>764</v>
      </c>
      <c r="S53" s="410">
        <f t="shared" si="9"/>
        <v>0.62941554447232595</v>
      </c>
      <c r="T53" s="5">
        <f t="shared" si="10"/>
        <v>4223770.53</v>
      </c>
      <c r="U53" s="9"/>
      <c r="W53" s="9"/>
    </row>
    <row r="54" spans="1:23" ht="120" x14ac:dyDescent="0.25">
      <c r="A54" s="1299"/>
      <c r="B54" s="1302"/>
      <c r="C54" s="1176"/>
      <c r="D54" s="1176"/>
      <c r="E54" s="1123"/>
      <c r="F54" s="1209"/>
      <c r="G54" s="1056"/>
      <c r="H54" s="1280"/>
      <c r="I54" s="1123"/>
      <c r="J54" s="1177"/>
      <c r="K54" s="1340"/>
      <c r="L54" s="1338"/>
      <c r="M54" s="1338"/>
      <c r="N54" s="731">
        <v>483531</v>
      </c>
      <c r="O54" s="732">
        <v>0</v>
      </c>
      <c r="P54" s="1330"/>
      <c r="Q54" s="1329"/>
      <c r="R54" s="733" t="s">
        <v>779</v>
      </c>
      <c r="S54" s="410"/>
      <c r="T54" s="5"/>
      <c r="U54" s="9"/>
    </row>
    <row r="55" spans="1:23" ht="180" x14ac:dyDescent="0.25">
      <c r="A55" s="1299"/>
      <c r="B55" s="1302"/>
      <c r="C55" s="1176"/>
      <c r="D55" s="906"/>
      <c r="E55" s="1123"/>
      <c r="F55" s="1209"/>
      <c r="G55" s="1056"/>
      <c r="H55" s="1280"/>
      <c r="I55" s="1123"/>
      <c r="J55" s="661" t="s">
        <v>590</v>
      </c>
      <c r="K55" s="608" t="s">
        <v>388</v>
      </c>
      <c r="L55" s="609">
        <v>1604834.94</v>
      </c>
      <c r="M55" s="609">
        <f t="shared" si="11"/>
        <v>1604834.94</v>
      </c>
      <c r="N55" s="572">
        <v>1604834.94</v>
      </c>
      <c r="O55" s="514">
        <v>0</v>
      </c>
      <c r="P55" s="648">
        <f t="shared" si="12"/>
        <v>1</v>
      </c>
      <c r="Q55" s="1329"/>
      <c r="R55" s="789" t="s">
        <v>765</v>
      </c>
      <c r="S55" s="410"/>
      <c r="T55" s="5"/>
      <c r="U55" s="9"/>
      <c r="W55" s="9"/>
    </row>
    <row r="56" spans="1:23" ht="409.6" customHeight="1" x14ac:dyDescent="0.25">
      <c r="A56" s="1299"/>
      <c r="B56" s="1302"/>
      <c r="C56" s="1176"/>
      <c r="D56" s="906"/>
      <c r="E56" s="1123"/>
      <c r="F56" s="1209"/>
      <c r="G56" s="1056"/>
      <c r="H56" s="1280"/>
      <c r="I56" s="1123"/>
      <c r="J56" s="1246" t="s">
        <v>553</v>
      </c>
      <c r="K56" s="1339" t="s">
        <v>410</v>
      </c>
      <c r="L56" s="1337">
        <v>30000</v>
      </c>
      <c r="M56" s="1337">
        <f t="shared" si="11"/>
        <v>30000</v>
      </c>
      <c r="N56" s="1335">
        <v>30000</v>
      </c>
      <c r="O56" s="1333">
        <v>0</v>
      </c>
      <c r="P56" s="1331">
        <f t="shared" si="12"/>
        <v>1</v>
      </c>
      <c r="Q56" s="1329"/>
      <c r="R56" s="1243" t="s">
        <v>766</v>
      </c>
      <c r="S56" s="410"/>
      <c r="T56" s="5"/>
      <c r="U56" s="9"/>
    </row>
    <row r="57" spans="1:23" ht="51.6" customHeight="1" x14ac:dyDescent="0.25">
      <c r="A57" s="1299"/>
      <c r="B57" s="1302"/>
      <c r="C57" s="1176"/>
      <c r="D57" s="906"/>
      <c r="E57" s="1123"/>
      <c r="F57" s="1209"/>
      <c r="G57" s="1056"/>
      <c r="H57" s="1280"/>
      <c r="I57" s="1123"/>
      <c r="J57" s="1177"/>
      <c r="K57" s="1340"/>
      <c r="L57" s="1338"/>
      <c r="M57" s="1338"/>
      <c r="N57" s="1336"/>
      <c r="O57" s="1334"/>
      <c r="P57" s="1332"/>
      <c r="Q57" s="1329"/>
      <c r="R57" s="1266"/>
      <c r="S57" s="410"/>
      <c r="T57" s="5"/>
      <c r="U57" s="9"/>
    </row>
    <row r="58" spans="1:23" ht="190.9" customHeight="1" x14ac:dyDescent="0.25">
      <c r="A58" s="1298"/>
      <c r="B58" s="1303"/>
      <c r="C58" s="1177"/>
      <c r="D58" s="907"/>
      <c r="E58" s="1108"/>
      <c r="F58" s="1210"/>
      <c r="G58" s="1279"/>
      <c r="H58" s="1278"/>
      <c r="I58" s="1108"/>
      <c r="J58" s="650" t="s">
        <v>553</v>
      </c>
      <c r="K58" s="610" t="s">
        <v>574</v>
      </c>
      <c r="L58" s="609">
        <v>40000</v>
      </c>
      <c r="M58" s="609">
        <v>40000</v>
      </c>
      <c r="N58" s="447">
        <v>40000</v>
      </c>
      <c r="O58" s="514">
        <v>0</v>
      </c>
      <c r="P58" s="363">
        <f t="shared" si="12"/>
        <v>1</v>
      </c>
      <c r="Q58" s="1330"/>
      <c r="R58" s="789" t="s">
        <v>571</v>
      </c>
      <c r="S58" s="410"/>
      <c r="T58" s="5"/>
      <c r="U58" s="9"/>
    </row>
    <row r="59" spans="1:23" ht="52.9" customHeight="1" x14ac:dyDescent="0.25">
      <c r="A59" s="1297">
        <v>17</v>
      </c>
      <c r="B59" s="1290" t="s">
        <v>477</v>
      </c>
      <c r="C59" s="1246" t="s">
        <v>340</v>
      </c>
      <c r="D59" s="1246" t="s">
        <v>453</v>
      </c>
      <c r="E59" s="1304" t="s">
        <v>341</v>
      </c>
      <c r="F59" s="1306" t="s">
        <v>187</v>
      </c>
      <c r="G59" s="1307">
        <v>6993444</v>
      </c>
      <c r="H59" s="1290" t="s">
        <v>477</v>
      </c>
      <c r="I59" s="1107" t="s">
        <v>342</v>
      </c>
      <c r="J59" s="655" t="s">
        <v>561</v>
      </c>
      <c r="K59" s="1327" t="s">
        <v>269</v>
      </c>
      <c r="L59" s="651">
        <v>6975444</v>
      </c>
      <c r="M59" s="651">
        <v>6975444</v>
      </c>
      <c r="N59" s="447">
        <v>6975444</v>
      </c>
      <c r="O59" s="657">
        <v>0</v>
      </c>
      <c r="P59" s="654">
        <f t="shared" si="12"/>
        <v>1</v>
      </c>
      <c r="Q59" s="1222">
        <f>(M59+M60+M61+M62)/G59</f>
        <v>2.0646685667319278</v>
      </c>
      <c r="R59" s="1325" t="s">
        <v>774</v>
      </c>
      <c r="S59" s="410">
        <f t="shared" ref="S59:S64" si="13">T59/L59</f>
        <v>0</v>
      </c>
      <c r="T59" s="5">
        <f t="shared" ref="T59:T64" si="14">L59-M59</f>
        <v>0</v>
      </c>
      <c r="U59" s="9"/>
    </row>
    <row r="60" spans="1:23" ht="62.45" customHeight="1" x14ac:dyDescent="0.25">
      <c r="A60" s="1299"/>
      <c r="B60" s="1288"/>
      <c r="C60" s="1176"/>
      <c r="D60" s="1176"/>
      <c r="E60" s="1305"/>
      <c r="F60" s="1209"/>
      <c r="G60" s="1308"/>
      <c r="H60" s="1288"/>
      <c r="I60" s="1123"/>
      <c r="J60" s="723" t="s">
        <v>561</v>
      </c>
      <c r="K60" s="1219"/>
      <c r="L60" s="651">
        <v>18000</v>
      </c>
      <c r="M60" s="652">
        <f>N60+O60</f>
        <v>18000</v>
      </c>
      <c r="N60" s="447">
        <v>18000</v>
      </c>
      <c r="O60" s="657">
        <v>0</v>
      </c>
      <c r="P60" s="722">
        <f t="shared" ref="P60" si="15">M60/L60</f>
        <v>1</v>
      </c>
      <c r="Q60" s="1203"/>
      <c r="R60" s="1326"/>
      <c r="S60" s="410"/>
      <c r="T60" s="5"/>
      <c r="U60" s="9"/>
    </row>
    <row r="61" spans="1:23" ht="59.45" customHeight="1" x14ac:dyDescent="0.25">
      <c r="A61" s="1299"/>
      <c r="B61" s="1288"/>
      <c r="C61" s="1176"/>
      <c r="D61" s="906"/>
      <c r="E61" s="1305"/>
      <c r="F61" s="1209"/>
      <c r="G61" s="1308"/>
      <c r="H61" s="1288"/>
      <c r="I61" s="1123"/>
      <c r="J61" s="661" t="s">
        <v>373</v>
      </c>
      <c r="K61" s="1219"/>
      <c r="L61" s="652">
        <v>6993444</v>
      </c>
      <c r="M61" s="652">
        <v>6993444</v>
      </c>
      <c r="N61" s="506">
        <v>6993444</v>
      </c>
      <c r="O61" s="666">
        <v>0</v>
      </c>
      <c r="P61" s="654">
        <f t="shared" si="12"/>
        <v>1</v>
      </c>
      <c r="Q61" s="1203"/>
      <c r="R61" s="1326"/>
      <c r="S61" s="410">
        <f t="shared" si="13"/>
        <v>0</v>
      </c>
      <c r="T61" s="5">
        <f t="shared" si="14"/>
        <v>0</v>
      </c>
      <c r="U61" s="9"/>
    </row>
    <row r="62" spans="1:23" ht="76.900000000000006" customHeight="1" x14ac:dyDescent="0.25">
      <c r="A62" s="1299"/>
      <c r="B62" s="1288"/>
      <c r="C62" s="1176"/>
      <c r="D62" s="906"/>
      <c r="E62" s="1305"/>
      <c r="F62" s="1209"/>
      <c r="G62" s="1308"/>
      <c r="H62" s="1288"/>
      <c r="I62" s="1123"/>
      <c r="J62" s="655" t="s">
        <v>562</v>
      </c>
      <c r="K62" s="1219"/>
      <c r="L62" s="651">
        <v>452256</v>
      </c>
      <c r="M62" s="652">
        <f>N62+O62</f>
        <v>452256</v>
      </c>
      <c r="N62" s="447">
        <v>452256</v>
      </c>
      <c r="O62" s="657">
        <v>0</v>
      </c>
      <c r="P62" s="654">
        <f t="shared" si="12"/>
        <v>1</v>
      </c>
      <c r="Q62" s="1203"/>
      <c r="R62" s="1326"/>
      <c r="S62" s="410">
        <f t="shared" si="13"/>
        <v>0</v>
      </c>
      <c r="T62" s="5">
        <f t="shared" si="14"/>
        <v>0</v>
      </c>
      <c r="U62" s="9"/>
    </row>
    <row r="63" spans="1:23" ht="375" x14ac:dyDescent="0.25">
      <c r="A63" s="674">
        <v>18</v>
      </c>
      <c r="B63" s="675" t="s">
        <v>477</v>
      </c>
      <c r="C63" s="650" t="s">
        <v>306</v>
      </c>
      <c r="D63" s="650" t="s">
        <v>453</v>
      </c>
      <c r="E63" s="676" t="s">
        <v>587</v>
      </c>
      <c r="F63" s="774" t="s">
        <v>703</v>
      </c>
      <c r="G63" s="304">
        <v>26778105.579999998</v>
      </c>
      <c r="H63" s="403" t="s">
        <v>427</v>
      </c>
      <c r="I63" s="646" t="s">
        <v>327</v>
      </c>
      <c r="J63" s="650" t="s">
        <v>590</v>
      </c>
      <c r="K63" s="677" t="s">
        <v>313</v>
      </c>
      <c r="L63" s="651">
        <v>1127855.33</v>
      </c>
      <c r="M63" s="651">
        <v>858531.36</v>
      </c>
      <c r="N63" s="447">
        <v>858531.36</v>
      </c>
      <c r="O63" s="672">
        <v>0</v>
      </c>
      <c r="P63" s="654">
        <f t="shared" si="12"/>
        <v>0.76120698919780783</v>
      </c>
      <c r="Q63" s="654">
        <f>M63/G63</f>
        <v>3.2060944618921026E-2</v>
      </c>
      <c r="R63" s="791" t="s">
        <v>739</v>
      </c>
      <c r="S63" s="410">
        <f t="shared" si="13"/>
        <v>0.23879301080219223</v>
      </c>
      <c r="T63" s="5">
        <f t="shared" si="14"/>
        <v>269323.97000000009</v>
      </c>
      <c r="U63" s="9"/>
    </row>
    <row r="64" spans="1:23" ht="90" x14ac:dyDescent="0.25">
      <c r="A64" s="1238">
        <v>19</v>
      </c>
      <c r="B64" s="1283" t="s">
        <v>112</v>
      </c>
      <c r="C64" s="1309" t="s">
        <v>311</v>
      </c>
      <c r="D64" s="1246" t="s">
        <v>459</v>
      </c>
      <c r="E64" s="1292" t="s">
        <v>570</v>
      </c>
      <c r="F64" s="1232" t="s">
        <v>703</v>
      </c>
      <c r="G64" s="1042">
        <v>98302823.099999994</v>
      </c>
      <c r="H64" s="1277" t="s">
        <v>112</v>
      </c>
      <c r="I64" s="1107" t="s">
        <v>252</v>
      </c>
      <c r="J64" s="820" t="s">
        <v>590</v>
      </c>
      <c r="K64" s="677" t="s">
        <v>314</v>
      </c>
      <c r="L64" s="651">
        <v>25434805</v>
      </c>
      <c r="M64" s="651">
        <v>0</v>
      </c>
      <c r="N64" s="507">
        <v>0</v>
      </c>
      <c r="O64" s="672">
        <f>M64</f>
        <v>0</v>
      </c>
      <c r="P64" s="654">
        <f t="shared" si="12"/>
        <v>0</v>
      </c>
      <c r="Q64" s="1222">
        <f>M64/G64</f>
        <v>0</v>
      </c>
      <c r="R64" s="821" t="s">
        <v>758</v>
      </c>
      <c r="S64" s="410">
        <f t="shared" si="13"/>
        <v>1</v>
      </c>
      <c r="T64" s="5">
        <f t="shared" si="14"/>
        <v>25434805</v>
      </c>
      <c r="U64" s="9"/>
    </row>
    <row r="65" spans="1:22" ht="75" x14ac:dyDescent="0.25">
      <c r="A65" s="1171"/>
      <c r="B65" s="1174"/>
      <c r="C65" s="1177"/>
      <c r="D65" s="907"/>
      <c r="E65" s="1293"/>
      <c r="F65" s="1210"/>
      <c r="G65" s="1279"/>
      <c r="H65" s="1278"/>
      <c r="I65" s="1108"/>
      <c r="J65" s="818" t="s">
        <v>404</v>
      </c>
      <c r="K65" s="822" t="s">
        <v>390</v>
      </c>
      <c r="L65" s="652">
        <v>0</v>
      </c>
      <c r="M65" s="652">
        <v>0</v>
      </c>
      <c r="N65" s="823">
        <v>0</v>
      </c>
      <c r="O65" s="824">
        <v>0</v>
      </c>
      <c r="P65" s="819">
        <v>0</v>
      </c>
      <c r="Q65" s="1204"/>
      <c r="R65" s="825" t="s">
        <v>759</v>
      </c>
      <c r="S65" s="410"/>
      <c r="T65" s="5"/>
      <c r="U65" s="9"/>
    </row>
    <row r="66" spans="1:22" ht="375" x14ac:dyDescent="0.25">
      <c r="A66" s="1238">
        <v>20</v>
      </c>
      <c r="B66" s="1246" t="s">
        <v>67</v>
      </c>
      <c r="C66" s="1246" t="s">
        <v>312</v>
      </c>
      <c r="D66" s="1246" t="s">
        <v>451</v>
      </c>
      <c r="E66" s="1270" t="s">
        <v>564</v>
      </c>
      <c r="F66" s="1232" t="s">
        <v>703</v>
      </c>
      <c r="G66" s="1042">
        <v>17399982.079999998</v>
      </c>
      <c r="H66" s="1277" t="s">
        <v>428</v>
      </c>
      <c r="I66" s="1107" t="s">
        <v>252</v>
      </c>
      <c r="J66" s="650" t="s">
        <v>590</v>
      </c>
      <c r="K66" s="678" t="s">
        <v>345</v>
      </c>
      <c r="L66" s="656">
        <v>172490.5</v>
      </c>
      <c r="M66" s="656">
        <v>108641.22</v>
      </c>
      <c r="N66" s="447">
        <v>108641.22</v>
      </c>
      <c r="O66" s="664">
        <v>0</v>
      </c>
      <c r="P66" s="679">
        <f t="shared" ref="P66:P73" si="16">M66/L66</f>
        <v>0.62983886069087869</v>
      </c>
      <c r="Q66" s="1222">
        <f>(M66+M67)/G66</f>
        <v>6.2437547062117443E-3</v>
      </c>
      <c r="R66" s="411" t="s">
        <v>601</v>
      </c>
      <c r="S66" s="410">
        <f>T66/L66</f>
        <v>0.37016113930912137</v>
      </c>
      <c r="T66" s="5">
        <f>L66-M66</f>
        <v>63849.279999999999</v>
      </c>
      <c r="U66" s="9"/>
    </row>
    <row r="67" spans="1:22" ht="91.5" customHeight="1" x14ac:dyDescent="0.25">
      <c r="A67" s="1171"/>
      <c r="B67" s="1177"/>
      <c r="C67" s="1177"/>
      <c r="D67" s="907"/>
      <c r="E67" s="1272"/>
      <c r="F67" s="1210"/>
      <c r="G67" s="1279"/>
      <c r="H67" s="1278"/>
      <c r="I67" s="1108"/>
      <c r="J67" s="660" t="s">
        <v>127</v>
      </c>
      <c r="K67" s="680" t="s">
        <v>344</v>
      </c>
      <c r="L67" s="292">
        <v>72625.27</v>
      </c>
      <c r="M67" s="292">
        <f>O67</f>
        <v>0</v>
      </c>
      <c r="N67" s="508">
        <v>0</v>
      </c>
      <c r="O67" s="555">
        <v>0</v>
      </c>
      <c r="P67" s="679">
        <f>M67/L67</f>
        <v>0</v>
      </c>
      <c r="Q67" s="1204"/>
      <c r="R67" s="791" t="s">
        <v>470</v>
      </c>
      <c r="S67" s="410">
        <f>T67/L67</f>
        <v>1</v>
      </c>
      <c r="T67" s="5">
        <f>L67-M67</f>
        <v>72625.27</v>
      </c>
      <c r="U67" s="9"/>
    </row>
    <row r="68" spans="1:22" ht="60" x14ac:dyDescent="0.25">
      <c r="A68" s="1238">
        <v>21</v>
      </c>
      <c r="B68" s="1246" t="s">
        <v>477</v>
      </c>
      <c r="C68" s="1317" t="s">
        <v>336</v>
      </c>
      <c r="D68" s="1246" t="s">
        <v>453</v>
      </c>
      <c r="E68" s="1270" t="s">
        <v>588</v>
      </c>
      <c r="F68" s="929" t="s">
        <v>703</v>
      </c>
      <c r="G68" s="1042">
        <v>32817739.739999998</v>
      </c>
      <c r="H68" s="1285" t="s">
        <v>429</v>
      </c>
      <c r="I68" s="1107" t="s">
        <v>252</v>
      </c>
      <c r="J68" s="711" t="s">
        <v>622</v>
      </c>
      <c r="K68" s="734" t="s">
        <v>672</v>
      </c>
      <c r="L68" s="1321">
        <v>638862.01</v>
      </c>
      <c r="M68" s="681">
        <v>229295</v>
      </c>
      <c r="N68" s="447">
        <v>229295</v>
      </c>
      <c r="O68" s="682">
        <v>0</v>
      </c>
      <c r="P68" s="1222">
        <f>(M68+M69)/L68</f>
        <v>0.97487175673507342</v>
      </c>
      <c r="Q68" s="1319">
        <f>M68/(G68+M69)</f>
        <v>6.9041357197779729E-3</v>
      </c>
      <c r="R68" s="1323" t="s">
        <v>775</v>
      </c>
      <c r="S68" s="410">
        <f>T68/L68</f>
        <v>0.64108837838080246</v>
      </c>
      <c r="T68" s="5">
        <f>L68-M68</f>
        <v>409567.01</v>
      </c>
      <c r="U68" s="9"/>
    </row>
    <row r="69" spans="1:22" ht="135" x14ac:dyDescent="0.25">
      <c r="A69" s="1171"/>
      <c r="B69" s="1177"/>
      <c r="C69" s="1177"/>
      <c r="D69" s="1177"/>
      <c r="E69" s="1272"/>
      <c r="F69" s="1318"/>
      <c r="G69" s="1279"/>
      <c r="H69" s="1286"/>
      <c r="I69" s="1108"/>
      <c r="J69" s="711" t="s">
        <v>590</v>
      </c>
      <c r="K69" s="712" t="s">
        <v>623</v>
      </c>
      <c r="L69" s="1322"/>
      <c r="M69" s="710">
        <f>N69</f>
        <v>393513.53</v>
      </c>
      <c r="N69" s="447">
        <v>393513.53</v>
      </c>
      <c r="O69" s="687">
        <v>0</v>
      </c>
      <c r="P69" s="1204"/>
      <c r="Q69" s="1320"/>
      <c r="R69" s="1324"/>
      <c r="S69" s="331"/>
      <c r="T69" s="332"/>
      <c r="U69" s="9"/>
    </row>
    <row r="70" spans="1:22" ht="165" x14ac:dyDescent="0.25">
      <c r="A70" s="684">
        <v>22</v>
      </c>
      <c r="B70" s="675" t="s">
        <v>396</v>
      </c>
      <c r="C70" s="786" t="s">
        <v>353</v>
      </c>
      <c r="D70" s="675" t="s">
        <v>459</v>
      </c>
      <c r="E70" s="685" t="s">
        <v>602</v>
      </c>
      <c r="F70" s="775" t="s">
        <v>706</v>
      </c>
      <c r="G70" s="647">
        <v>79966739</v>
      </c>
      <c r="H70" s="649" t="s">
        <v>428</v>
      </c>
      <c r="I70" s="645" t="s">
        <v>334</v>
      </c>
      <c r="J70" s="675" t="s">
        <v>592</v>
      </c>
      <c r="K70" s="785" t="s">
        <v>397</v>
      </c>
      <c r="L70" s="686">
        <v>46844.27</v>
      </c>
      <c r="M70" s="686">
        <v>46844.27</v>
      </c>
      <c r="N70" s="509">
        <v>46844.27</v>
      </c>
      <c r="O70" s="687">
        <v>0</v>
      </c>
      <c r="P70" s="688">
        <f t="shared" si="16"/>
        <v>1</v>
      </c>
      <c r="Q70" s="688">
        <f>M70/G70</f>
        <v>5.8579692739502598E-4</v>
      </c>
      <c r="R70" s="792" t="s">
        <v>632</v>
      </c>
      <c r="S70" s="331">
        <f>T70/L70</f>
        <v>0</v>
      </c>
      <c r="T70" s="332">
        <f>L70-M70</f>
        <v>0</v>
      </c>
      <c r="U70" s="9"/>
    </row>
    <row r="71" spans="1:22" ht="270" x14ac:dyDescent="0.25">
      <c r="A71" s="674">
        <v>23</v>
      </c>
      <c r="B71" s="675" t="s">
        <v>358</v>
      </c>
      <c r="C71" s="725" t="s">
        <v>359</v>
      </c>
      <c r="D71" s="675" t="s">
        <v>453</v>
      </c>
      <c r="E71" s="685" t="s">
        <v>603</v>
      </c>
      <c r="F71" s="775" t="s">
        <v>700</v>
      </c>
      <c r="G71" s="647">
        <v>832307</v>
      </c>
      <c r="H71" s="649" t="s">
        <v>430</v>
      </c>
      <c r="I71" s="645" t="s">
        <v>252</v>
      </c>
      <c r="J71" s="675" t="s">
        <v>598</v>
      </c>
      <c r="K71" s="689" t="s">
        <v>360</v>
      </c>
      <c r="L71" s="656">
        <v>262855.24</v>
      </c>
      <c r="M71" s="656">
        <v>262855.24</v>
      </c>
      <c r="N71" s="503">
        <v>262855.24</v>
      </c>
      <c r="O71" s="664">
        <v>0</v>
      </c>
      <c r="P71" s="654">
        <f t="shared" si="16"/>
        <v>1</v>
      </c>
      <c r="Q71" s="654">
        <f>M71/G71</f>
        <v>0.31581524605704386</v>
      </c>
      <c r="R71" s="791" t="s">
        <v>694</v>
      </c>
      <c r="S71" s="331"/>
      <c r="T71" s="332"/>
      <c r="U71" s="9"/>
    </row>
    <row r="72" spans="1:22" ht="210" x14ac:dyDescent="0.25">
      <c r="A72" s="1238">
        <v>24</v>
      </c>
      <c r="B72" s="1246" t="s">
        <v>112</v>
      </c>
      <c r="C72" s="1246" t="s">
        <v>361</v>
      </c>
      <c r="D72" s="1246" t="s">
        <v>459</v>
      </c>
      <c r="E72" s="1270" t="s">
        <v>550</v>
      </c>
      <c r="F72" s="1232" t="s">
        <v>703</v>
      </c>
      <c r="G72" s="1042">
        <v>65979785.219999999</v>
      </c>
      <c r="H72" s="1277" t="s">
        <v>112</v>
      </c>
      <c r="I72" s="1107" t="s">
        <v>252</v>
      </c>
      <c r="J72" s="650" t="s">
        <v>590</v>
      </c>
      <c r="K72" s="650" t="s">
        <v>398</v>
      </c>
      <c r="L72" s="690">
        <v>7641510.8700000001</v>
      </c>
      <c r="M72" s="690">
        <f>N72+O72</f>
        <v>3476353.75</v>
      </c>
      <c r="N72" s="510">
        <v>3476353.75</v>
      </c>
      <c r="O72" s="364">
        <v>0</v>
      </c>
      <c r="P72" s="654">
        <f t="shared" si="16"/>
        <v>0.45493015833398925</v>
      </c>
      <c r="Q72" s="1222">
        <f>(M72+M73+M74+M75+M76+M77)/G72</f>
        <v>5.9428567506331145E-2</v>
      </c>
      <c r="R72" s="634" t="s">
        <v>767</v>
      </c>
      <c r="S72" s="331"/>
      <c r="T72" s="332"/>
      <c r="U72" s="9"/>
    </row>
    <row r="73" spans="1:22" ht="180" x14ac:dyDescent="0.25">
      <c r="A73" s="1170"/>
      <c r="B73" s="1176"/>
      <c r="C73" s="1176"/>
      <c r="D73" s="906"/>
      <c r="E73" s="1271"/>
      <c r="F73" s="1209"/>
      <c r="G73" s="1056"/>
      <c r="H73" s="1280"/>
      <c r="I73" s="1123"/>
      <c r="J73" s="650" t="s">
        <v>590</v>
      </c>
      <c r="K73" s="650" t="s">
        <v>583</v>
      </c>
      <c r="L73" s="656">
        <v>274730.37</v>
      </c>
      <c r="M73" s="656">
        <f>N73+O73</f>
        <v>274730.37</v>
      </c>
      <c r="N73" s="510">
        <v>274730.37</v>
      </c>
      <c r="O73" s="515">
        <v>0</v>
      </c>
      <c r="P73" s="654">
        <f t="shared" si="16"/>
        <v>1</v>
      </c>
      <c r="Q73" s="1203"/>
      <c r="R73" s="635" t="s">
        <v>768</v>
      </c>
      <c r="S73" s="331"/>
      <c r="T73" s="332"/>
      <c r="U73" s="9"/>
    </row>
    <row r="74" spans="1:22" ht="81" customHeight="1" x14ac:dyDescent="0.25">
      <c r="A74" s="1170"/>
      <c r="B74" s="1176"/>
      <c r="C74" s="1176"/>
      <c r="D74" s="906"/>
      <c r="E74" s="1271"/>
      <c r="F74" s="1209"/>
      <c r="G74" s="1056"/>
      <c r="H74" s="1280"/>
      <c r="I74" s="1123"/>
      <c r="J74" s="650" t="s">
        <v>553</v>
      </c>
      <c r="K74" s="650" t="s">
        <v>431</v>
      </c>
      <c r="L74" s="690">
        <v>0</v>
      </c>
      <c r="M74" s="690">
        <v>0</v>
      </c>
      <c r="N74" s="519">
        <v>0</v>
      </c>
      <c r="O74" s="364">
        <v>0</v>
      </c>
      <c r="P74" s="654">
        <v>0</v>
      </c>
      <c r="Q74" s="1203"/>
      <c r="R74" s="793" t="s">
        <v>631</v>
      </c>
      <c r="S74" s="331"/>
      <c r="T74" s="332"/>
      <c r="U74" s="9"/>
    </row>
    <row r="75" spans="1:22" ht="409.5" x14ac:dyDescent="0.25">
      <c r="A75" s="1170"/>
      <c r="B75" s="1176"/>
      <c r="C75" s="1176"/>
      <c r="D75" s="906"/>
      <c r="E75" s="1271"/>
      <c r="F75" s="1209"/>
      <c r="G75" s="1056"/>
      <c r="H75" s="1280"/>
      <c r="I75" s="1123"/>
      <c r="J75" s="650" t="s">
        <v>553</v>
      </c>
      <c r="K75" s="650" t="s">
        <v>391</v>
      </c>
      <c r="L75" s="690">
        <v>60000</v>
      </c>
      <c r="M75" s="690">
        <f t="shared" ref="M75:M81" si="17">N75+O75</f>
        <v>60000</v>
      </c>
      <c r="N75" s="510">
        <v>60000</v>
      </c>
      <c r="O75" s="364">
        <v>0</v>
      </c>
      <c r="P75" s="654">
        <f t="shared" ref="P75:P85" si="18">M75/L75</f>
        <v>1</v>
      </c>
      <c r="Q75" s="1203"/>
      <c r="R75" s="634" t="s">
        <v>769</v>
      </c>
      <c r="S75" s="331"/>
      <c r="T75" s="332"/>
      <c r="U75" s="9"/>
    </row>
    <row r="76" spans="1:22" ht="409.5" x14ac:dyDescent="0.25">
      <c r="A76" s="1170"/>
      <c r="B76" s="1176"/>
      <c r="C76" s="1176"/>
      <c r="D76" s="906"/>
      <c r="E76" s="1271"/>
      <c r="F76" s="1209"/>
      <c r="G76" s="1056"/>
      <c r="H76" s="1280"/>
      <c r="I76" s="1123"/>
      <c r="J76" s="650" t="s">
        <v>553</v>
      </c>
      <c r="K76" s="650" t="s">
        <v>408</v>
      </c>
      <c r="L76" s="690">
        <v>100000</v>
      </c>
      <c r="M76" s="690">
        <f t="shared" si="17"/>
        <v>100000</v>
      </c>
      <c r="N76" s="510">
        <v>100000</v>
      </c>
      <c r="O76" s="364">
        <v>0</v>
      </c>
      <c r="P76" s="654">
        <f t="shared" si="18"/>
        <v>1</v>
      </c>
      <c r="Q76" s="1203"/>
      <c r="R76" s="634" t="s">
        <v>770</v>
      </c>
      <c r="S76" s="331"/>
      <c r="T76" s="332"/>
      <c r="U76" s="9"/>
      <c r="V76" s="9"/>
    </row>
    <row r="77" spans="1:22" ht="409.5" x14ac:dyDescent="0.25">
      <c r="A77" s="1171"/>
      <c r="B77" s="1177"/>
      <c r="C77" s="1177"/>
      <c r="D77" s="907"/>
      <c r="E77" s="1272"/>
      <c r="F77" s="1210"/>
      <c r="G77" s="1279"/>
      <c r="H77" s="1278"/>
      <c r="I77" s="1108"/>
      <c r="J77" s="650" t="s">
        <v>553</v>
      </c>
      <c r="K77" s="650" t="s">
        <v>409</v>
      </c>
      <c r="L77" s="690">
        <v>10000</v>
      </c>
      <c r="M77" s="690">
        <f t="shared" si="17"/>
        <v>10000</v>
      </c>
      <c r="N77" s="510">
        <v>10000</v>
      </c>
      <c r="O77" s="364">
        <v>0</v>
      </c>
      <c r="P77" s="654">
        <f t="shared" si="18"/>
        <v>1</v>
      </c>
      <c r="Q77" s="1204"/>
      <c r="R77" s="634" t="s">
        <v>771</v>
      </c>
      <c r="S77" s="331"/>
      <c r="T77" s="332"/>
      <c r="U77" s="9"/>
    </row>
    <row r="78" spans="1:22" ht="184.5" customHeight="1" x14ac:dyDescent="0.25">
      <c r="A78" s="691">
        <v>25</v>
      </c>
      <c r="B78" s="650" t="s">
        <v>67</v>
      </c>
      <c r="C78" s="771" t="s">
        <v>656</v>
      </c>
      <c r="D78" s="650" t="s">
        <v>451</v>
      </c>
      <c r="E78" s="676" t="s">
        <v>660</v>
      </c>
      <c r="F78" s="398" t="s">
        <v>699</v>
      </c>
      <c r="G78" s="611">
        <v>9428467.6500000004</v>
      </c>
      <c r="H78" s="403" t="s">
        <v>67</v>
      </c>
      <c r="I78" s="646" t="s">
        <v>366</v>
      </c>
      <c r="J78" s="650" t="s">
        <v>592</v>
      </c>
      <c r="K78" s="729" t="s">
        <v>664</v>
      </c>
      <c r="L78" s="690">
        <v>1366728</v>
      </c>
      <c r="M78" s="681">
        <f t="shared" si="17"/>
        <v>1366728</v>
      </c>
      <c r="N78" s="592">
        <v>1366728</v>
      </c>
      <c r="O78" s="364">
        <v>0</v>
      </c>
      <c r="P78" s="683">
        <f t="shared" si="18"/>
        <v>1</v>
      </c>
      <c r="Q78" s="683">
        <f>M78/14016475</f>
        <v>9.7508681747729017E-2</v>
      </c>
      <c r="R78" s="794" t="s">
        <v>772</v>
      </c>
      <c r="S78" s="331"/>
      <c r="T78" s="332"/>
      <c r="U78" s="9"/>
    </row>
    <row r="79" spans="1:22" ht="180" x14ac:dyDescent="0.25">
      <c r="A79" s="674">
        <v>26</v>
      </c>
      <c r="B79" s="675" t="s">
        <v>477</v>
      </c>
      <c r="C79" s="724" t="s">
        <v>585</v>
      </c>
      <c r="D79" s="650" t="s">
        <v>453</v>
      </c>
      <c r="E79" s="676" t="s">
        <v>589</v>
      </c>
      <c r="F79" s="774" t="s">
        <v>705</v>
      </c>
      <c r="G79" s="611">
        <v>6979266.3099999996</v>
      </c>
      <c r="H79" s="403" t="s">
        <v>186</v>
      </c>
      <c r="I79" s="646" t="s">
        <v>464</v>
      </c>
      <c r="J79" s="650" t="s">
        <v>592</v>
      </c>
      <c r="K79" s="680" t="s">
        <v>572</v>
      </c>
      <c r="L79" s="681">
        <v>523711.9</v>
      </c>
      <c r="M79" s="681">
        <f t="shared" si="17"/>
        <v>523711.9</v>
      </c>
      <c r="N79" s="511">
        <v>523711.9</v>
      </c>
      <c r="O79" s="516">
        <v>0</v>
      </c>
      <c r="P79" s="683">
        <f>M79/L79</f>
        <v>1</v>
      </c>
      <c r="Q79" s="683">
        <f>M79/G79</f>
        <v>7.503824567485233E-2</v>
      </c>
      <c r="R79" s="826" t="s">
        <v>760</v>
      </c>
      <c r="S79" s="331"/>
      <c r="T79" s="332"/>
      <c r="U79" s="9"/>
    </row>
    <row r="80" spans="1:22" ht="195" x14ac:dyDescent="0.25">
      <c r="A80" s="674">
        <v>27</v>
      </c>
      <c r="B80" s="650" t="s">
        <v>476</v>
      </c>
      <c r="C80" s="650" t="s">
        <v>474</v>
      </c>
      <c r="D80" s="650" t="s">
        <v>455</v>
      </c>
      <c r="E80" s="676" t="s">
        <v>604</v>
      </c>
      <c r="F80" s="774" t="s">
        <v>707</v>
      </c>
      <c r="G80" s="611">
        <v>3179978.87</v>
      </c>
      <c r="H80" s="403" t="s">
        <v>428</v>
      </c>
      <c r="I80" s="646" t="s">
        <v>464</v>
      </c>
      <c r="J80" s="650" t="s">
        <v>475</v>
      </c>
      <c r="K80" s="785" t="s">
        <v>479</v>
      </c>
      <c r="L80" s="681">
        <v>27029.82</v>
      </c>
      <c r="M80" s="681">
        <f t="shared" si="17"/>
        <v>27029.82</v>
      </c>
      <c r="N80" s="511">
        <v>27029.82</v>
      </c>
      <c r="O80" s="516">
        <v>0</v>
      </c>
      <c r="P80" s="683">
        <f t="shared" si="18"/>
        <v>1</v>
      </c>
      <c r="Q80" s="683">
        <f>M80/G80</f>
        <v>8.4999998757853377E-3</v>
      </c>
      <c r="R80" s="829" t="s">
        <v>773</v>
      </c>
      <c r="S80" s="331"/>
      <c r="T80" s="332"/>
      <c r="U80" s="9"/>
    </row>
    <row r="81" spans="1:21" ht="150" x14ac:dyDescent="0.25">
      <c r="A81" s="674">
        <v>28</v>
      </c>
      <c r="B81" s="650" t="s">
        <v>477</v>
      </c>
      <c r="C81" s="655" t="s">
        <v>478</v>
      </c>
      <c r="D81" s="650" t="s">
        <v>453</v>
      </c>
      <c r="E81" s="676" t="s">
        <v>577</v>
      </c>
      <c r="F81" s="774" t="s">
        <v>707</v>
      </c>
      <c r="G81" s="611">
        <v>12484471.109999999</v>
      </c>
      <c r="H81" s="615" t="s">
        <v>186</v>
      </c>
      <c r="I81" s="646" t="s">
        <v>464</v>
      </c>
      <c r="J81" s="650" t="s">
        <v>475</v>
      </c>
      <c r="K81" s="680" t="s">
        <v>480</v>
      </c>
      <c r="L81" s="681">
        <v>70013.509999999995</v>
      </c>
      <c r="M81" s="681">
        <f t="shared" si="17"/>
        <v>70013.509999999995</v>
      </c>
      <c r="N81" s="511">
        <v>70013.509999999995</v>
      </c>
      <c r="O81" s="616">
        <v>0</v>
      </c>
      <c r="P81" s="683">
        <f t="shared" si="18"/>
        <v>1</v>
      </c>
      <c r="Q81" s="683">
        <f>M81/G81</f>
        <v>5.6080477405181803E-3</v>
      </c>
      <c r="R81" s="827" t="s">
        <v>761</v>
      </c>
      <c r="S81" s="331"/>
      <c r="T81" s="332"/>
      <c r="U81" s="9"/>
    </row>
    <row r="82" spans="1:21" ht="195" x14ac:dyDescent="0.25">
      <c r="A82" s="737">
        <v>29</v>
      </c>
      <c r="B82" s="742" t="s">
        <v>573</v>
      </c>
      <c r="C82" s="735" t="s">
        <v>485</v>
      </c>
      <c r="D82" s="195" t="s">
        <v>458</v>
      </c>
      <c r="E82" s="778" t="s">
        <v>712</v>
      </c>
      <c r="F82" s="783" t="s">
        <v>713</v>
      </c>
      <c r="G82" s="782">
        <v>4066905.91</v>
      </c>
      <c r="H82" s="776" t="s">
        <v>481</v>
      </c>
      <c r="I82" s="736"/>
      <c r="J82" s="736" t="s">
        <v>591</v>
      </c>
      <c r="K82" s="743" t="s">
        <v>482</v>
      </c>
      <c r="L82" s="744">
        <v>1414.57</v>
      </c>
      <c r="M82" s="745">
        <v>1414.57</v>
      </c>
      <c r="N82" s="746">
        <v>1414.57</v>
      </c>
      <c r="O82" s="747">
        <v>0</v>
      </c>
      <c r="P82" s="748">
        <f t="shared" si="18"/>
        <v>1</v>
      </c>
      <c r="Q82" s="749">
        <f>M82/G82</f>
        <v>3.4782461933081699E-4</v>
      </c>
      <c r="R82" s="795" t="s">
        <v>711</v>
      </c>
      <c r="S82" s="331"/>
      <c r="T82" s="332"/>
      <c r="U82" s="9"/>
    </row>
    <row r="83" spans="1:21" ht="135" x14ac:dyDescent="0.25">
      <c r="A83" s="674">
        <v>30</v>
      </c>
      <c r="B83" s="738" t="s">
        <v>477</v>
      </c>
      <c r="C83" s="440" t="s">
        <v>362</v>
      </c>
      <c r="D83" s="338" t="s">
        <v>453</v>
      </c>
      <c r="E83" s="450" t="s">
        <v>689</v>
      </c>
      <c r="F83" s="450" t="s">
        <v>364</v>
      </c>
      <c r="G83" s="348">
        <v>1459047.67</v>
      </c>
      <c r="H83" s="773" t="s">
        <v>477</v>
      </c>
      <c r="I83" s="450" t="s">
        <v>148</v>
      </c>
      <c r="J83" s="450" t="s">
        <v>599</v>
      </c>
      <c r="K83" s="475" t="s">
        <v>368</v>
      </c>
      <c r="L83" s="548">
        <v>0</v>
      </c>
      <c r="M83" s="532">
        <f t="shared" ref="M83" si="19">N83+O83</f>
        <v>0</v>
      </c>
      <c r="N83" s="182">
        <v>0</v>
      </c>
      <c r="O83" s="536">
        <v>0</v>
      </c>
      <c r="P83" s="286">
        <v>0</v>
      </c>
      <c r="Q83" s="468">
        <f t="shared" ref="Q83:Q84" si="20">M83/G83</f>
        <v>0</v>
      </c>
      <c r="R83" s="411" t="s">
        <v>691</v>
      </c>
      <c r="S83" s="331"/>
      <c r="T83" s="332"/>
      <c r="U83" s="9"/>
    </row>
    <row r="84" spans="1:21" ht="120.75" thickBot="1" x14ac:dyDescent="0.3">
      <c r="A84" s="754">
        <v>31</v>
      </c>
      <c r="B84" s="764" t="s">
        <v>683</v>
      </c>
      <c r="C84" s="755" t="s">
        <v>363</v>
      </c>
      <c r="D84" s="755" t="s">
        <v>453</v>
      </c>
      <c r="E84" s="756" t="s">
        <v>690</v>
      </c>
      <c r="F84" s="756" t="s">
        <v>364</v>
      </c>
      <c r="G84" s="757">
        <v>1384898.19</v>
      </c>
      <c r="H84" s="777" t="s">
        <v>415</v>
      </c>
      <c r="I84" s="756" t="s">
        <v>148</v>
      </c>
      <c r="J84" s="780" t="s">
        <v>191</v>
      </c>
      <c r="K84" s="779" t="s">
        <v>709</v>
      </c>
      <c r="L84" s="758">
        <v>0</v>
      </c>
      <c r="M84" s="759">
        <v>0</v>
      </c>
      <c r="N84" s="760">
        <v>0</v>
      </c>
      <c r="O84" s="761">
        <v>0</v>
      </c>
      <c r="P84" s="762">
        <v>0</v>
      </c>
      <c r="Q84" s="763">
        <f t="shared" si="20"/>
        <v>0</v>
      </c>
      <c r="R84" s="781" t="s">
        <v>710</v>
      </c>
      <c r="S84" s="331"/>
      <c r="T84" s="332"/>
      <c r="U84" s="9"/>
    </row>
    <row r="85" spans="1:21" ht="28.5" customHeight="1" thickBot="1" x14ac:dyDescent="0.3">
      <c r="A85" s="750"/>
      <c r="B85" s="751" t="s">
        <v>119</v>
      </c>
      <c r="C85" s="376"/>
      <c r="D85" s="376"/>
      <c r="E85" s="692"/>
      <c r="F85" s="693"/>
      <c r="G85" s="335">
        <f>SUM(G5:G84)</f>
        <v>3536802285.4799995</v>
      </c>
      <c r="H85" s="404"/>
      <c r="I85" s="694"/>
      <c r="J85" s="694"/>
      <c r="K85" s="695"/>
      <c r="L85" s="556">
        <f>SUM(L5:L84)</f>
        <v>893694036.95000017</v>
      </c>
      <c r="M85" s="556">
        <f>SUM(M5:M84)</f>
        <v>293780644.38999999</v>
      </c>
      <c r="N85" s="557">
        <f>SUM(N5:N84)</f>
        <v>328620782.12999994</v>
      </c>
      <c r="O85" s="752">
        <f>SUM(O5:O84)</f>
        <v>4252481.5100000007</v>
      </c>
      <c r="P85" s="339">
        <f t="shared" si="18"/>
        <v>0.32872619962041466</v>
      </c>
      <c r="Q85" s="339">
        <f>M85/G85</f>
        <v>8.3063914993520574E-2</v>
      </c>
      <c r="R85" s="753" t="s">
        <v>191</v>
      </c>
      <c r="S85" s="228">
        <f>T85/L85</f>
        <v>0.67127380037958539</v>
      </c>
      <c r="T85" s="319">
        <f>L85-M85</f>
        <v>599913392.56000018</v>
      </c>
      <c r="U85" s="9"/>
    </row>
    <row r="86" spans="1:21" ht="30" customHeight="1" x14ac:dyDescent="0.25">
      <c r="A86" s="412"/>
      <c r="B86" s="560" t="s">
        <v>139</v>
      </c>
      <c r="C86" s="1311" t="s">
        <v>205</v>
      </c>
      <c r="D86" s="1311"/>
      <c r="E86" s="1311"/>
      <c r="F86" s="1311"/>
      <c r="G86" s="1311"/>
      <c r="H86" s="1311"/>
      <c r="I86" s="1311"/>
      <c r="J86" s="1311"/>
      <c r="K86" s="1312"/>
      <c r="L86" s="594" t="s">
        <v>191</v>
      </c>
      <c r="M86" s="594" t="s">
        <v>191</v>
      </c>
      <c r="N86" s="524">
        <f>N5+N10+N13+N16+N20+N22+N23+N28+N30+N32+N33+N34+N36+N37+N38+N40+N41+N44+N45+N47+N49+N51+N53+N54+N55+N56+N58+N59+N60+N61+N62+N63+N66+N68+N69+N70+N71+N72+N73+N75+N76+N77+N78+N79+N81+N80+N82+N83+N84</f>
        <v>180608830.48000005</v>
      </c>
      <c r="O86" s="525" t="s">
        <v>191</v>
      </c>
      <c r="P86" s="523" t="s">
        <v>191</v>
      </c>
      <c r="Q86" s="526" t="s">
        <v>191</v>
      </c>
      <c r="R86" s="696" t="s">
        <v>191</v>
      </c>
      <c r="S86" s="697" t="s">
        <v>191</v>
      </c>
      <c r="T86" s="698" t="s">
        <v>191</v>
      </c>
    </row>
    <row r="87" spans="1:21" ht="30" customHeight="1" x14ac:dyDescent="0.25">
      <c r="A87" s="529"/>
      <c r="B87" s="561" t="s">
        <v>139</v>
      </c>
      <c r="C87" s="1313" t="s">
        <v>526</v>
      </c>
      <c r="D87" s="1313"/>
      <c r="E87" s="1313"/>
      <c r="F87" s="1313"/>
      <c r="G87" s="1313"/>
      <c r="H87" s="1313"/>
      <c r="I87" s="1313"/>
      <c r="J87" s="1313"/>
      <c r="K87" s="1314"/>
      <c r="L87" s="595" t="s">
        <v>191</v>
      </c>
      <c r="M87" s="595" t="s">
        <v>191</v>
      </c>
      <c r="N87" s="559">
        <f>N7+N12+N15</f>
        <v>39092619.25</v>
      </c>
      <c r="O87" s="530" t="s">
        <v>191</v>
      </c>
      <c r="P87" s="527" t="s">
        <v>191</v>
      </c>
      <c r="Q87" s="528" t="s">
        <v>191</v>
      </c>
      <c r="R87" s="699" t="s">
        <v>191</v>
      </c>
      <c r="S87" s="697"/>
      <c r="T87" s="698"/>
    </row>
    <row r="88" spans="1:21" ht="30.75" customHeight="1" thickBot="1" x14ac:dyDescent="0.3">
      <c r="A88" s="413"/>
      <c r="B88" s="414" t="s">
        <v>139</v>
      </c>
      <c r="C88" s="1315" t="s">
        <v>471</v>
      </c>
      <c r="D88" s="1315"/>
      <c r="E88" s="1315"/>
      <c r="F88" s="1315"/>
      <c r="G88" s="1315"/>
      <c r="H88" s="1315"/>
      <c r="I88" s="1315"/>
      <c r="J88" s="1315"/>
      <c r="K88" s="1316"/>
      <c r="L88" s="596" t="s">
        <v>191</v>
      </c>
      <c r="M88" s="596" t="s">
        <v>191</v>
      </c>
      <c r="N88" s="512">
        <f>N17+N21+N25+N29+N31+N35+N42+N46+N50+N52+N18+N19</f>
        <v>108919332.40000001</v>
      </c>
      <c r="O88" s="593">
        <f>O85</f>
        <v>4252481.5100000007</v>
      </c>
      <c r="P88" s="700" t="s">
        <v>191</v>
      </c>
      <c r="Q88" s="701" t="s">
        <v>191</v>
      </c>
      <c r="R88" s="702" t="s">
        <v>191</v>
      </c>
      <c r="S88" s="703" t="s">
        <v>191</v>
      </c>
      <c r="T88" s="704" t="s">
        <v>191</v>
      </c>
    </row>
    <row r="89" spans="1:21" x14ac:dyDescent="0.25">
      <c r="A89" s="17"/>
      <c r="B89" s="148"/>
      <c r="C89" s="377"/>
      <c r="D89" s="377"/>
      <c r="E89" s="379"/>
      <c r="F89" s="379"/>
      <c r="G89" s="381"/>
      <c r="H89" s="405"/>
      <c r="I89" s="19"/>
      <c r="J89" s="19"/>
      <c r="K89" s="19"/>
      <c r="L89" s="19"/>
      <c r="M89" s="19"/>
      <c r="N89" s="520"/>
      <c r="O89" s="21"/>
      <c r="P89" s="21"/>
      <c r="Q89" s="21"/>
    </row>
    <row r="90" spans="1:21" x14ac:dyDescent="0.25">
      <c r="A90" s="22"/>
      <c r="B90" s="24"/>
      <c r="C90" s="378"/>
      <c r="D90" s="378"/>
      <c r="N90" s="21"/>
      <c r="O90" s="21"/>
      <c r="P90" s="21"/>
      <c r="Q90" s="21"/>
    </row>
    <row r="91" spans="1:21" x14ac:dyDescent="0.25">
      <c r="A91" s="22"/>
      <c r="B91" s="360" t="s">
        <v>378</v>
      </c>
      <c r="C91" s="377"/>
      <c r="D91" s="377"/>
      <c r="L91" s="705"/>
      <c r="M91" s="705"/>
      <c r="N91" s="521"/>
      <c r="O91" s="71"/>
      <c r="P91" s="170"/>
      <c r="Q91" s="170"/>
    </row>
    <row r="92" spans="1:21" ht="52.15" customHeight="1" x14ac:dyDescent="0.25">
      <c r="A92" s="17"/>
      <c r="B92" s="859" t="s">
        <v>472</v>
      </c>
      <c r="C92" s="859"/>
      <c r="D92" s="859"/>
      <c r="E92" s="859"/>
      <c r="F92" s="859"/>
      <c r="G92" s="859"/>
      <c r="H92" s="859"/>
      <c r="I92" s="859"/>
      <c r="J92" s="19"/>
      <c r="K92" s="19"/>
      <c r="L92" s="231"/>
      <c r="M92" s="522"/>
      <c r="O92" s="21"/>
      <c r="P92" s="21"/>
      <c r="Q92" s="21"/>
    </row>
    <row r="93" spans="1:21" ht="27.6" customHeight="1" x14ac:dyDescent="0.25">
      <c r="A93" s="17"/>
      <c r="B93" s="859" t="s">
        <v>473</v>
      </c>
      <c r="C93" s="1310"/>
      <c r="D93" s="1310"/>
      <c r="E93" s="1310"/>
      <c r="F93" s="1310"/>
      <c r="G93" s="1310"/>
      <c r="H93" s="1310"/>
      <c r="I93" s="1310"/>
      <c r="J93" s="19"/>
      <c r="K93" s="19"/>
      <c r="L93" s="19"/>
      <c r="M93" s="19"/>
      <c r="N93" s="21"/>
      <c r="O93" s="21"/>
      <c r="P93" s="21"/>
      <c r="Q93" s="21"/>
    </row>
    <row r="94" spans="1:21" x14ac:dyDescent="0.25">
      <c r="A94" s="17"/>
      <c r="B94" s="24"/>
      <c r="C94" s="58"/>
      <c r="D94" s="58"/>
      <c r="E94" s="379"/>
      <c r="F94" s="379"/>
      <c r="G94" s="381"/>
      <c r="H94" s="405"/>
      <c r="I94" s="19"/>
      <c r="J94" s="19"/>
      <c r="K94" s="19"/>
      <c r="L94" s="19"/>
      <c r="M94" s="21"/>
      <c r="N94" s="637"/>
      <c r="O94" s="525"/>
      <c r="P94" s="332"/>
      <c r="Q94" s="21"/>
    </row>
    <row r="95" spans="1:21" x14ac:dyDescent="0.25">
      <c r="A95" s="17"/>
      <c r="B95" s="24"/>
      <c r="C95" s="58"/>
      <c r="D95" s="58"/>
      <c r="E95" s="379"/>
      <c r="F95" s="379"/>
      <c r="G95" s="381"/>
      <c r="H95" s="405"/>
      <c r="I95" s="19"/>
      <c r="J95" s="19"/>
      <c r="K95" s="19"/>
      <c r="L95" s="19"/>
      <c r="M95" s="21"/>
      <c r="N95" s="638"/>
      <c r="O95" s="525"/>
      <c r="P95" s="332"/>
      <c r="Q95" s="21"/>
    </row>
    <row r="96" spans="1:21" x14ac:dyDescent="0.25">
      <c r="A96" s="17"/>
      <c r="B96" s="24"/>
      <c r="C96" s="58"/>
      <c r="D96" s="58"/>
      <c r="E96" s="379"/>
      <c r="F96" s="379"/>
      <c r="G96" s="381"/>
      <c r="H96" s="405"/>
      <c r="I96" s="19"/>
      <c r="J96" s="19"/>
      <c r="K96" s="19"/>
      <c r="L96" s="19"/>
      <c r="M96" s="21"/>
      <c r="N96" s="639"/>
      <c r="O96" s="640"/>
      <c r="P96" s="332"/>
      <c r="Q96" s="21"/>
    </row>
    <row r="97" spans="1:17" x14ac:dyDescent="0.25">
      <c r="A97" s="17"/>
      <c r="B97" s="149"/>
      <c r="C97" s="378"/>
      <c r="D97" s="378"/>
      <c r="I97" s="23"/>
      <c r="J97" s="23"/>
      <c r="K97" s="23"/>
      <c r="L97" s="354"/>
      <c r="M97" s="354"/>
      <c r="N97" s="641"/>
      <c r="O97" s="641"/>
      <c r="P97" s="641"/>
      <c r="Q97" s="354"/>
    </row>
    <row r="98" spans="1:17" x14ac:dyDescent="0.25">
      <c r="A98" s="17"/>
      <c r="B98" s="149"/>
      <c r="C98" s="378"/>
      <c r="D98" s="378"/>
      <c r="I98" s="23"/>
      <c r="J98" s="23"/>
      <c r="K98" s="23"/>
      <c r="L98" s="354"/>
      <c r="M98" s="354"/>
      <c r="N98" s="641"/>
      <c r="O98" s="641"/>
      <c r="P98" s="633"/>
      <c r="Q98" s="9"/>
    </row>
    <row r="99" spans="1:17" x14ac:dyDescent="0.25">
      <c r="A99" s="17"/>
      <c r="I99" s="23"/>
      <c r="J99" s="23"/>
      <c r="K99" s="23"/>
      <c r="L99" s="354"/>
      <c r="M99" s="354"/>
      <c r="N99" s="641"/>
      <c r="O99" s="641"/>
      <c r="P99" s="633"/>
      <c r="Q99" s="9"/>
    </row>
    <row r="100" spans="1:17" x14ac:dyDescent="0.25">
      <c r="A100" s="17"/>
      <c r="I100" s="23"/>
      <c r="J100" s="23"/>
      <c r="K100" s="23"/>
      <c r="L100" s="354"/>
      <c r="M100" s="354"/>
      <c r="N100" s="641"/>
      <c r="O100" s="641"/>
      <c r="P100" s="633"/>
      <c r="Q100" s="9"/>
    </row>
    <row r="101" spans="1:17" x14ac:dyDescent="0.25">
      <c r="A101" s="17"/>
      <c r="I101" s="23"/>
      <c r="J101" s="23"/>
      <c r="K101" s="23"/>
      <c r="L101" s="23"/>
      <c r="M101" s="23"/>
      <c r="N101" s="633"/>
      <c r="O101" s="633"/>
      <c r="P101" s="633"/>
      <c r="Q101" s="9"/>
    </row>
    <row r="102" spans="1:17" x14ac:dyDescent="0.25">
      <c r="A102" s="17"/>
      <c r="I102" s="23"/>
      <c r="J102" s="23"/>
      <c r="K102" s="23"/>
      <c r="L102" s="23"/>
      <c r="M102" s="23"/>
      <c r="N102" s="633"/>
      <c r="O102" s="633"/>
      <c r="P102" s="633"/>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7"/>
      <c r="I124" s="23"/>
      <c r="J124" s="23"/>
      <c r="K124" s="23"/>
      <c r="L124" s="23"/>
      <c r="M124" s="23"/>
      <c r="N124" s="9"/>
      <c r="O124" s="9"/>
      <c r="P124" s="9"/>
      <c r="Q124" s="9"/>
    </row>
    <row r="125" spans="1:17" x14ac:dyDescent="0.25">
      <c r="A125" s="17"/>
      <c r="I125" s="23"/>
      <c r="J125" s="23"/>
      <c r="K125" s="23"/>
      <c r="L125" s="23"/>
      <c r="M125" s="23"/>
      <c r="N125" s="9"/>
      <c r="O125" s="9"/>
      <c r="P125" s="9"/>
      <c r="Q125" s="9"/>
    </row>
    <row r="126" spans="1:17" x14ac:dyDescent="0.25">
      <c r="A126" s="17"/>
      <c r="I126" s="23"/>
      <c r="J126" s="23"/>
      <c r="K126" s="23"/>
      <c r="L126" s="23"/>
      <c r="M126" s="23"/>
      <c r="N126" s="9"/>
      <c r="O126" s="9"/>
      <c r="P126" s="9"/>
      <c r="Q126" s="9"/>
    </row>
    <row r="127" spans="1:17" x14ac:dyDescent="0.25">
      <c r="A127" s="17"/>
      <c r="I127" s="23"/>
      <c r="J127" s="23"/>
      <c r="K127" s="23"/>
      <c r="L127" s="23"/>
      <c r="M127" s="23"/>
      <c r="N127" s="9"/>
      <c r="O127" s="9"/>
      <c r="P127" s="9"/>
      <c r="Q127" s="9"/>
    </row>
    <row r="128" spans="1:17" x14ac:dyDescent="0.25">
      <c r="A128" s="17"/>
      <c r="I128" s="23"/>
      <c r="J128" s="23"/>
      <c r="K128" s="23"/>
      <c r="L128" s="23"/>
      <c r="M128" s="23"/>
      <c r="N128" s="9"/>
      <c r="O128" s="9"/>
      <c r="P128" s="9"/>
      <c r="Q128" s="9"/>
    </row>
    <row r="129" spans="1:17" x14ac:dyDescent="0.25">
      <c r="A129" s="19"/>
      <c r="I129" s="23"/>
      <c r="J129" s="23"/>
      <c r="K129" s="23"/>
      <c r="L129" s="23"/>
      <c r="M129" s="23"/>
      <c r="N129" s="9"/>
      <c r="O129" s="9"/>
      <c r="P129" s="9"/>
      <c r="Q129" s="9"/>
    </row>
    <row r="130" spans="1:17" x14ac:dyDescent="0.25">
      <c r="A130" s="19"/>
      <c r="I130" s="23"/>
      <c r="J130" s="23"/>
      <c r="K130" s="23"/>
      <c r="L130" s="23"/>
      <c r="M130" s="23"/>
      <c r="N130" s="9"/>
      <c r="O130" s="9"/>
      <c r="P130" s="9"/>
      <c r="Q130" s="9"/>
    </row>
    <row r="131" spans="1:17" x14ac:dyDescent="0.25">
      <c r="A131" s="19"/>
      <c r="I131" s="23"/>
      <c r="J131" s="23"/>
      <c r="K131" s="23"/>
      <c r="L131" s="23"/>
      <c r="M131" s="23"/>
      <c r="N131" s="9"/>
      <c r="O131" s="9"/>
      <c r="P131" s="9"/>
      <c r="Q131" s="9"/>
    </row>
    <row r="132" spans="1:17" x14ac:dyDescent="0.25">
      <c r="A132" s="19"/>
      <c r="I132" s="23"/>
      <c r="J132" s="23"/>
      <c r="K132" s="23"/>
      <c r="L132" s="23"/>
      <c r="M132" s="23"/>
      <c r="N132" s="9"/>
      <c r="O132" s="9"/>
      <c r="P132" s="9"/>
      <c r="Q132" s="9"/>
    </row>
    <row r="133" spans="1:17" x14ac:dyDescent="0.25">
      <c r="I133" s="23"/>
      <c r="J133" s="23"/>
      <c r="K133" s="23"/>
      <c r="L133" s="23"/>
      <c r="M133" s="23"/>
      <c r="N133" s="9"/>
      <c r="O133" s="9"/>
      <c r="P133" s="9"/>
      <c r="Q133" s="9"/>
    </row>
    <row r="134" spans="1:17" x14ac:dyDescent="0.25">
      <c r="I134" s="23"/>
      <c r="J134" s="23"/>
      <c r="K134" s="23"/>
      <c r="L134" s="23"/>
      <c r="M134" s="23"/>
      <c r="N134" s="9"/>
      <c r="O134" s="9"/>
      <c r="P134" s="9"/>
      <c r="Q134" s="9"/>
    </row>
    <row r="135" spans="1:17" x14ac:dyDescent="0.25">
      <c r="I135" s="23"/>
      <c r="J135" s="23"/>
      <c r="K135" s="23"/>
      <c r="L135" s="23"/>
      <c r="M135" s="23"/>
      <c r="N135" s="9"/>
      <c r="O135" s="9"/>
      <c r="P135" s="9"/>
      <c r="Q135" s="9"/>
    </row>
    <row r="136" spans="1:17" x14ac:dyDescent="0.25">
      <c r="I136" s="23"/>
      <c r="J136" s="23"/>
      <c r="K136" s="23"/>
      <c r="L136" s="23"/>
      <c r="M136" s="23"/>
      <c r="N136" s="9"/>
      <c r="O136" s="9"/>
      <c r="P136" s="9"/>
      <c r="Q136" s="9"/>
    </row>
    <row r="137" spans="1:17" x14ac:dyDescent="0.25">
      <c r="I137" s="23"/>
      <c r="J137" s="23"/>
      <c r="K137" s="23"/>
      <c r="L137" s="23"/>
      <c r="M137" s="23"/>
      <c r="N137" s="9"/>
      <c r="O137" s="9"/>
      <c r="P137" s="9"/>
      <c r="Q137" s="9"/>
    </row>
    <row r="138" spans="1:17" x14ac:dyDescent="0.25">
      <c r="I138" s="23"/>
      <c r="J138" s="23"/>
      <c r="K138" s="23"/>
      <c r="L138" s="23"/>
      <c r="M138" s="23"/>
      <c r="N138" s="9"/>
      <c r="O138" s="9"/>
      <c r="P138" s="9"/>
      <c r="Q138" s="9"/>
    </row>
    <row r="139" spans="1:17" x14ac:dyDescent="0.25">
      <c r="I139" s="23"/>
      <c r="J139" s="23"/>
      <c r="K139" s="23"/>
      <c r="L139" s="23"/>
      <c r="M139" s="23"/>
      <c r="N139" s="9"/>
      <c r="O139" s="9"/>
      <c r="P139" s="9"/>
      <c r="Q139" s="9"/>
    </row>
    <row r="140" spans="1:17" x14ac:dyDescent="0.25">
      <c r="I140" s="23"/>
      <c r="J140" s="23"/>
      <c r="K140" s="23"/>
      <c r="L140" s="23"/>
      <c r="M140" s="23"/>
      <c r="N140" s="9"/>
      <c r="O140" s="9"/>
      <c r="P140" s="9"/>
      <c r="Q140" s="9"/>
    </row>
    <row r="141" spans="1:17" x14ac:dyDescent="0.25">
      <c r="I141" s="23"/>
      <c r="J141" s="23"/>
      <c r="K141" s="23"/>
      <c r="L141" s="23"/>
      <c r="M141" s="23"/>
      <c r="N141" s="9"/>
      <c r="O141" s="9"/>
      <c r="P141" s="9"/>
      <c r="Q141" s="9"/>
    </row>
    <row r="142" spans="1:17" x14ac:dyDescent="0.25">
      <c r="I142" s="23"/>
      <c r="J142" s="23"/>
      <c r="K142" s="23"/>
      <c r="L142" s="23"/>
      <c r="M142" s="23"/>
      <c r="N142" s="9"/>
      <c r="O142" s="9"/>
      <c r="P142" s="9"/>
      <c r="Q142" s="9"/>
    </row>
    <row r="143" spans="1:17" x14ac:dyDescent="0.25">
      <c r="I143" s="23"/>
      <c r="J143" s="23"/>
      <c r="K143" s="23"/>
      <c r="L143" s="23"/>
      <c r="M143" s="23"/>
    </row>
    <row r="144" spans="1:17" x14ac:dyDescent="0.25">
      <c r="I144" s="23"/>
      <c r="J144" s="23"/>
      <c r="K144" s="23"/>
      <c r="L144" s="23"/>
      <c r="M144" s="23"/>
    </row>
    <row r="145" spans="9:13" x14ac:dyDescent="0.25">
      <c r="I145" s="23"/>
      <c r="J145" s="23"/>
      <c r="K145" s="23"/>
      <c r="L145" s="23"/>
      <c r="M145" s="23"/>
    </row>
    <row r="146" spans="9:13" x14ac:dyDescent="0.25">
      <c r="I146" s="23"/>
      <c r="J146" s="23"/>
      <c r="K146" s="23"/>
      <c r="L146" s="23"/>
      <c r="M146" s="23"/>
    </row>
    <row r="147" spans="9:13" x14ac:dyDescent="0.25">
      <c r="I147" s="23"/>
      <c r="J147" s="23"/>
      <c r="K147" s="23"/>
      <c r="L147" s="23"/>
      <c r="M147" s="23"/>
    </row>
    <row r="148" spans="9:13" x14ac:dyDescent="0.25">
      <c r="I148" s="23"/>
      <c r="J148" s="23"/>
      <c r="K148" s="23"/>
      <c r="L148" s="23"/>
      <c r="M148" s="23"/>
    </row>
    <row r="149" spans="9:13" x14ac:dyDescent="0.25">
      <c r="I149" s="23"/>
      <c r="J149" s="23"/>
      <c r="K149" s="23"/>
      <c r="L149" s="23"/>
      <c r="M149" s="23"/>
    </row>
  </sheetData>
  <autoFilter ref="A4:WVR88"/>
  <mergeCells count="267">
    <mergeCell ref="P17:P19"/>
    <mergeCell ref="Q47:Q50"/>
    <mergeCell ref="Q51:Q52"/>
    <mergeCell ref="Q40:Q43"/>
    <mergeCell ref="Q45:Q46"/>
    <mergeCell ref="Q34:Q37"/>
    <mergeCell ref="Q38:Q39"/>
    <mergeCell ref="Q30:Q31"/>
    <mergeCell ref="Q32:Q33"/>
    <mergeCell ref="G64:G65"/>
    <mergeCell ref="Q64:Q65"/>
    <mergeCell ref="K59:K62"/>
    <mergeCell ref="Q59:Q62"/>
    <mergeCell ref="Q53:Q58"/>
    <mergeCell ref="P56:P57"/>
    <mergeCell ref="O56:O57"/>
    <mergeCell ref="N56:N57"/>
    <mergeCell ref="M56:M57"/>
    <mergeCell ref="K56:K57"/>
    <mergeCell ref="J56:J57"/>
    <mergeCell ref="L56:L57"/>
    <mergeCell ref="J53:J54"/>
    <mergeCell ref="K53:K54"/>
    <mergeCell ref="L53:L54"/>
    <mergeCell ref="M53:M54"/>
    <mergeCell ref="P53:P54"/>
    <mergeCell ref="R56:R57"/>
    <mergeCell ref="B93:I93"/>
    <mergeCell ref="H72:H77"/>
    <mergeCell ref="I72:I77"/>
    <mergeCell ref="Q72:Q77"/>
    <mergeCell ref="C86:K86"/>
    <mergeCell ref="C87:K87"/>
    <mergeCell ref="C88:K88"/>
    <mergeCell ref="Q66:Q67"/>
    <mergeCell ref="B68:B69"/>
    <mergeCell ref="C68:C69"/>
    <mergeCell ref="D68:D69"/>
    <mergeCell ref="E68:E69"/>
    <mergeCell ref="F68:F69"/>
    <mergeCell ref="G68:G69"/>
    <mergeCell ref="H68:H69"/>
    <mergeCell ref="I68:I69"/>
    <mergeCell ref="Q68:Q69"/>
    <mergeCell ref="L68:L69"/>
    <mergeCell ref="R68:R69"/>
    <mergeCell ref="P68:P69"/>
    <mergeCell ref="B92:I92"/>
    <mergeCell ref="R59:R62"/>
    <mergeCell ref="F64:F65"/>
    <mergeCell ref="A72:A77"/>
    <mergeCell ref="B72:B77"/>
    <mergeCell ref="C72:C77"/>
    <mergeCell ref="D72:D77"/>
    <mergeCell ref="E72:E77"/>
    <mergeCell ref="F72:F77"/>
    <mergeCell ref="G72:G77"/>
    <mergeCell ref="H64:H65"/>
    <mergeCell ref="I64:I65"/>
    <mergeCell ref="A66:A67"/>
    <mergeCell ref="B66:B67"/>
    <mergeCell ref="C66:C67"/>
    <mergeCell ref="D66:D67"/>
    <mergeCell ref="E66:E67"/>
    <mergeCell ref="F66:F67"/>
    <mergeCell ref="G66:G67"/>
    <mergeCell ref="A68:A69"/>
    <mergeCell ref="H66:H67"/>
    <mergeCell ref="I66:I67"/>
    <mergeCell ref="A64:A65"/>
    <mergeCell ref="B64:B65"/>
    <mergeCell ref="C64:C65"/>
    <mergeCell ref="D64:D65"/>
    <mergeCell ref="E64:E65"/>
    <mergeCell ref="A59:A62"/>
    <mergeCell ref="B59:B62"/>
    <mergeCell ref="C59:C62"/>
    <mergeCell ref="D59:D62"/>
    <mergeCell ref="E59:E62"/>
    <mergeCell ref="F59:F62"/>
    <mergeCell ref="G59:G62"/>
    <mergeCell ref="H59:H62"/>
    <mergeCell ref="I59:I62"/>
    <mergeCell ref="A53:A58"/>
    <mergeCell ref="B53:B58"/>
    <mergeCell ref="C53:C58"/>
    <mergeCell ref="D53:D58"/>
    <mergeCell ref="E53:E58"/>
    <mergeCell ref="F53:F58"/>
    <mergeCell ref="G53:G58"/>
    <mergeCell ref="H53:H58"/>
    <mergeCell ref="I53:I58"/>
    <mergeCell ref="A51:A52"/>
    <mergeCell ref="B51:B52"/>
    <mergeCell ref="C51:C52"/>
    <mergeCell ref="D51:D52"/>
    <mergeCell ref="E51:E52"/>
    <mergeCell ref="F51:F52"/>
    <mergeCell ref="G51:G52"/>
    <mergeCell ref="H51:H52"/>
    <mergeCell ref="I51:I52"/>
    <mergeCell ref="A47:A50"/>
    <mergeCell ref="B47:B50"/>
    <mergeCell ref="C47:C50"/>
    <mergeCell ref="D47:D50"/>
    <mergeCell ref="E47:E50"/>
    <mergeCell ref="F47:F50"/>
    <mergeCell ref="G47:G50"/>
    <mergeCell ref="H47:H50"/>
    <mergeCell ref="I47:I50"/>
    <mergeCell ref="A45:A46"/>
    <mergeCell ref="B45:B46"/>
    <mergeCell ref="C45:C46"/>
    <mergeCell ref="D45:D46"/>
    <mergeCell ref="E45:E46"/>
    <mergeCell ref="F45:F46"/>
    <mergeCell ref="G45:G46"/>
    <mergeCell ref="H45:H46"/>
    <mergeCell ref="I45:I46"/>
    <mergeCell ref="A40:A43"/>
    <mergeCell ref="B40:B43"/>
    <mergeCell ref="C40:C43"/>
    <mergeCell ref="D40:D43"/>
    <mergeCell ref="E40:E43"/>
    <mergeCell ref="F40:F43"/>
    <mergeCell ref="G40:G43"/>
    <mergeCell ref="H40:H43"/>
    <mergeCell ref="I40:I43"/>
    <mergeCell ref="A38:A39"/>
    <mergeCell ref="B38:B39"/>
    <mergeCell ref="C38:C39"/>
    <mergeCell ref="D38:D39"/>
    <mergeCell ref="E38:E39"/>
    <mergeCell ref="F38:F39"/>
    <mergeCell ref="G38:G39"/>
    <mergeCell ref="H38:H39"/>
    <mergeCell ref="I38:I39"/>
    <mergeCell ref="A34:A37"/>
    <mergeCell ref="B34:B37"/>
    <mergeCell ref="C34:C37"/>
    <mergeCell ref="D34:D37"/>
    <mergeCell ref="E34:E37"/>
    <mergeCell ref="F34:F37"/>
    <mergeCell ref="G34:G37"/>
    <mergeCell ref="H34:H37"/>
    <mergeCell ref="I34:I37"/>
    <mergeCell ref="A32:A33"/>
    <mergeCell ref="B32:B33"/>
    <mergeCell ref="C32:C33"/>
    <mergeCell ref="D32:D33"/>
    <mergeCell ref="E32:E33"/>
    <mergeCell ref="F32:F33"/>
    <mergeCell ref="G32:G33"/>
    <mergeCell ref="H32:H33"/>
    <mergeCell ref="I32:I33"/>
    <mergeCell ref="A30:A31"/>
    <mergeCell ref="B30:B31"/>
    <mergeCell ref="C30:C31"/>
    <mergeCell ref="D30:D31"/>
    <mergeCell ref="E30:E31"/>
    <mergeCell ref="F30:F31"/>
    <mergeCell ref="G30:G31"/>
    <mergeCell ref="H30:H31"/>
    <mergeCell ref="I30:I31"/>
    <mergeCell ref="A23:A27"/>
    <mergeCell ref="B23:B27"/>
    <mergeCell ref="C23:C27"/>
    <mergeCell ref="D23:D27"/>
    <mergeCell ref="E23:E27"/>
    <mergeCell ref="R25:R26"/>
    <mergeCell ref="A28:A29"/>
    <mergeCell ref="B28:B29"/>
    <mergeCell ref="C28:C29"/>
    <mergeCell ref="D28:D29"/>
    <mergeCell ref="E28:E29"/>
    <mergeCell ref="G28:G29"/>
    <mergeCell ref="H28:H29"/>
    <mergeCell ref="I28:I29"/>
    <mergeCell ref="F23:F27"/>
    <mergeCell ref="G23:G27"/>
    <mergeCell ref="H23:H27"/>
    <mergeCell ref="I23:I27"/>
    <mergeCell ref="Q23:Q27"/>
    <mergeCell ref="N25:N26"/>
    <mergeCell ref="Q28:Q29"/>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9. 2019
</oddFooter>
  </headerFooter>
  <rowBreaks count="1" manualBreakCount="1">
    <brk id="58"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5" t="s">
        <v>441</v>
      </c>
    </row>
    <row r="5" spans="1:6" ht="15.75" thickBot="1" x14ac:dyDescent="0.3">
      <c r="A5" s="425"/>
      <c r="B5" s="434" t="s">
        <v>432</v>
      </c>
      <c r="C5" s="435" t="s">
        <v>442</v>
      </c>
      <c r="D5" s="436" t="s">
        <v>433</v>
      </c>
      <c r="E5" s="437" t="s">
        <v>434</v>
      </c>
    </row>
    <row r="6" spans="1:6" ht="30.75" thickTop="1" x14ac:dyDescent="0.25">
      <c r="A6" s="424" t="s">
        <v>435</v>
      </c>
      <c r="B6" s="429" t="s">
        <v>195</v>
      </c>
      <c r="C6" s="426">
        <f>134201.25*0.85+361507.25*0.85</f>
        <v>421352.22499999998</v>
      </c>
      <c r="D6" s="422">
        <v>393222.74</v>
      </c>
      <c r="E6" s="423">
        <f t="shared" ref="E6:E11" si="0">C6-D6</f>
        <v>28129.484999999986</v>
      </c>
    </row>
    <row r="7" spans="1:6" ht="30" x14ac:dyDescent="0.25">
      <c r="A7" s="417" t="s">
        <v>436</v>
      </c>
      <c r="B7" s="430" t="s">
        <v>151</v>
      </c>
      <c r="C7" s="427">
        <f>44293.75*0.85</f>
        <v>37649.6875</v>
      </c>
      <c r="D7" s="416">
        <v>37649.68</v>
      </c>
      <c r="E7" s="418">
        <f t="shared" si="0"/>
        <v>7.4999999997089617E-3</v>
      </c>
      <c r="F7" s="415"/>
    </row>
    <row r="8" spans="1:6" ht="30" x14ac:dyDescent="0.25">
      <c r="A8" s="417" t="s">
        <v>437</v>
      </c>
      <c r="B8" s="430" t="s">
        <v>152</v>
      </c>
      <c r="C8" s="427">
        <f>397500*0.85</f>
        <v>337875</v>
      </c>
      <c r="D8" s="416">
        <v>337874.99</v>
      </c>
      <c r="E8" s="418">
        <f t="shared" si="0"/>
        <v>1.0000000009313226E-2</v>
      </c>
      <c r="F8" s="415"/>
    </row>
    <row r="9" spans="1:6" ht="45" x14ac:dyDescent="0.25">
      <c r="A9" s="417" t="s">
        <v>438</v>
      </c>
      <c r="B9" s="430" t="s">
        <v>263</v>
      </c>
      <c r="C9" s="427">
        <v>259239.57</v>
      </c>
      <c r="D9" s="416">
        <v>259239.57</v>
      </c>
      <c r="E9" s="418">
        <f t="shared" si="0"/>
        <v>0</v>
      </c>
    </row>
    <row r="10" spans="1:6" ht="45" x14ac:dyDescent="0.25">
      <c r="A10" s="417" t="s">
        <v>439</v>
      </c>
      <c r="B10" s="430" t="s">
        <v>155</v>
      </c>
      <c r="C10" s="427">
        <v>225882.28</v>
      </c>
      <c r="D10" s="416">
        <v>186679.77</v>
      </c>
      <c r="E10" s="418">
        <f t="shared" si="0"/>
        <v>39202.510000000009</v>
      </c>
    </row>
    <row r="11" spans="1:6" ht="45.75" thickBot="1" x14ac:dyDescent="0.3">
      <c r="A11" s="419" t="s">
        <v>440</v>
      </c>
      <c r="B11" s="431" t="s">
        <v>324</v>
      </c>
      <c r="C11" s="428">
        <v>910378.05</v>
      </c>
      <c r="D11" s="420">
        <v>751432.9</v>
      </c>
      <c r="E11" s="421">
        <f t="shared" si="0"/>
        <v>158945.15000000002</v>
      </c>
    </row>
    <row r="12" spans="1:6" s="22" customFormat="1" ht="15.75" thickBot="1" x14ac:dyDescent="0.3">
      <c r="A12" s="1341" t="s">
        <v>192</v>
      </c>
      <c r="B12" s="1342"/>
      <c r="C12" s="432">
        <f>SUM(C6:C11)</f>
        <v>2192376.8125</v>
      </c>
      <c r="D12" s="432">
        <f>SUM(D6:D11)</f>
        <v>1966099.65</v>
      </c>
      <c r="E12" s="433">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BAA39-08FF-4191-B5D1-7A12B07F1C4A}"/>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157. zasedání Rady Karlovarského kraje, které se uskutečnilo dne 16.9.2019 (k bodu č. 3)</dc:title>
  <dc:creator/>
  <cp:lastModifiedBy/>
  <dcterms:created xsi:type="dcterms:W3CDTF">2006-09-16T00:00:00Z</dcterms:created>
  <dcterms:modified xsi:type="dcterms:W3CDTF">2019-09-18T14:51:49Z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