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085" windowWidth="14805" windowHeight="6030" tabRatio="610" firstSheet="1" activeTab="2"/>
  </bookViews>
  <sheets>
    <sheet name="Harm KK (2)" sheetId="6" state="hidden" r:id="rId1"/>
    <sheet name="Přehled finančních postihů" sheetId="11" r:id="rId2"/>
    <sheet name="Projekty KK" sheetId="8" r:id="rId3"/>
    <sheet name="Projekty PO" sheetId="1" r:id="rId4"/>
  </sheets>
  <definedNames>
    <definedName name="_xlnm._FilterDatabase" localSheetId="0" hidden="1">'Harm KK (2)'!$A$2:$I$22</definedName>
    <definedName name="_xlnm.Print_Titles" localSheetId="0">'Harm KK (2)'!$2:$2</definedName>
    <definedName name="_xlnm.Print_Titles" localSheetId="2">'Projekty KK'!$2:$4</definedName>
    <definedName name="_xlnm.Print_Titles" localSheetId="3">'Projekty PO'!$2:$4</definedName>
  </definedNames>
  <calcPr calcId="145621"/>
</workbook>
</file>

<file path=xl/calcChain.xml><?xml version="1.0" encoding="utf-8"?>
<calcChain xmlns="http://schemas.openxmlformats.org/spreadsheetml/2006/main">
  <c r="L52" i="1" l="1"/>
  <c r="L51" i="1"/>
  <c r="L50" i="1"/>
  <c r="N49" i="1"/>
  <c r="N48" i="1"/>
  <c r="O49" i="1" l="1"/>
  <c r="N37" i="1" l="1"/>
  <c r="O48" i="1"/>
  <c r="J81" i="8" l="1"/>
  <c r="O70" i="8"/>
  <c r="O69" i="8"/>
  <c r="N70" i="8"/>
  <c r="R70" i="8"/>
  <c r="Q70" i="8" s="1"/>
  <c r="O30" i="1" l="1"/>
  <c r="O47" i="1"/>
  <c r="N47" i="1" l="1"/>
  <c r="R47" i="1"/>
  <c r="Q47" i="1" s="1"/>
  <c r="L83" i="8" l="1"/>
  <c r="K43" i="8" l="1"/>
  <c r="K78" i="8"/>
  <c r="L82" i="8" l="1"/>
  <c r="O79" i="8"/>
  <c r="R80" i="8"/>
  <c r="Q80" i="8" s="1"/>
  <c r="M81" i="8"/>
  <c r="L81" i="8"/>
  <c r="N80" i="8"/>
  <c r="O55" i="8"/>
  <c r="N56" i="8"/>
  <c r="N61" i="8" l="1"/>
  <c r="M11" i="1" l="1"/>
  <c r="O72" i="8"/>
  <c r="N77" i="8"/>
  <c r="R77" i="8"/>
  <c r="Q77" i="8" s="1"/>
  <c r="N12" i="8" l="1"/>
  <c r="R48" i="8" l="1"/>
  <c r="Q48" i="8" s="1"/>
  <c r="R51" i="8"/>
  <c r="Q51" i="8" s="1"/>
  <c r="R55" i="8"/>
  <c r="Q55" i="8" s="1"/>
  <c r="R69" i="8"/>
  <c r="Q69" i="8" s="1"/>
  <c r="R71" i="8"/>
  <c r="Q71" i="8" s="1"/>
  <c r="R72" i="8"/>
  <c r="Q72" i="8" s="1"/>
  <c r="R73" i="8"/>
  <c r="Q73" i="8" s="1"/>
  <c r="R74" i="8"/>
  <c r="Q74" i="8" s="1"/>
  <c r="R75" i="8"/>
  <c r="Q75" i="8" s="1"/>
  <c r="R76" i="8"/>
  <c r="Q76" i="8" s="1"/>
  <c r="R79" i="8"/>
  <c r="Q79" i="8" s="1"/>
  <c r="R44" i="8"/>
  <c r="Q44" i="8" s="1"/>
  <c r="R42" i="8"/>
  <c r="Q42" i="8" s="1"/>
  <c r="R39" i="8"/>
  <c r="Q39" i="8" s="1"/>
  <c r="R37" i="8"/>
  <c r="Q37" i="8" s="1"/>
  <c r="R16" i="8"/>
  <c r="Q16" i="8" s="1"/>
  <c r="R7" i="1"/>
  <c r="Q7" i="1" s="1"/>
  <c r="R25" i="1"/>
  <c r="Q25" i="1" s="1"/>
  <c r="R27" i="1"/>
  <c r="Q27" i="1" s="1"/>
  <c r="R30" i="1"/>
  <c r="Q30" i="1" s="1"/>
  <c r="R31" i="1"/>
  <c r="Q31" i="1" s="1"/>
  <c r="R34" i="1"/>
  <c r="Q34" i="1" s="1"/>
  <c r="R38" i="1"/>
  <c r="Q38" i="1" s="1"/>
  <c r="R39" i="1"/>
  <c r="Q39" i="1" s="1"/>
  <c r="R42" i="1"/>
  <c r="Q42" i="1" s="1"/>
  <c r="R43" i="1"/>
  <c r="Q43" i="1" s="1"/>
  <c r="R46" i="1"/>
  <c r="Q46" i="1" s="1"/>
  <c r="K45" i="1" l="1"/>
  <c r="R45" i="1" s="1"/>
  <c r="Q45" i="1" s="1"/>
  <c r="K32" i="1" l="1"/>
  <c r="R32" i="1" s="1"/>
  <c r="Q32" i="1" s="1"/>
  <c r="K29" i="1" l="1"/>
  <c r="R29" i="1" s="1"/>
  <c r="Q29" i="1" s="1"/>
  <c r="K11" i="1" l="1"/>
  <c r="N11" i="1" l="1"/>
  <c r="R11" i="1"/>
  <c r="Q11" i="1" s="1"/>
  <c r="N45" i="1"/>
  <c r="R44" i="1"/>
  <c r="Q44" i="1" s="1"/>
  <c r="K33" i="1" l="1"/>
  <c r="O33" i="1" l="1"/>
  <c r="R33" i="1"/>
  <c r="Q33" i="1" s="1"/>
  <c r="K16" i="1" l="1"/>
  <c r="J16" i="1"/>
  <c r="R16" i="1" l="1"/>
  <c r="Q16" i="1" s="1"/>
  <c r="F81" i="8"/>
  <c r="C8" i="11" s="1"/>
  <c r="N30" i="1" l="1"/>
  <c r="O46" i="1" l="1"/>
  <c r="N46" i="1"/>
  <c r="M26" i="1" l="1"/>
  <c r="J26" i="1"/>
  <c r="J50" i="1" s="1"/>
  <c r="M50" i="1" l="1"/>
  <c r="M52" i="1" s="1"/>
  <c r="K26" i="1"/>
  <c r="R26" i="1" s="1"/>
  <c r="Q26" i="1" s="1"/>
  <c r="M42" i="1"/>
  <c r="M43" i="1"/>
  <c r="O26" i="1" l="1"/>
  <c r="K24" i="1"/>
  <c r="O24" i="1" l="1"/>
  <c r="R24" i="1"/>
  <c r="Q24" i="1" s="1"/>
  <c r="N37" i="8"/>
  <c r="F50" i="1" l="1"/>
  <c r="N78" i="8" l="1"/>
  <c r="R78" i="8"/>
  <c r="Q78" i="8" s="1"/>
  <c r="O78" i="8"/>
  <c r="O44" i="1" l="1"/>
  <c r="N44" i="1"/>
  <c r="N39" i="8" l="1"/>
  <c r="O43" i="1" l="1"/>
  <c r="N43" i="1"/>
  <c r="O42" i="1" l="1"/>
  <c r="M83" i="8" l="1"/>
  <c r="N76" i="8" l="1"/>
  <c r="N79" i="8" l="1"/>
  <c r="N71" i="8"/>
  <c r="N42" i="1" l="1"/>
  <c r="N73" i="8"/>
  <c r="N74" i="8"/>
  <c r="N75" i="8"/>
  <c r="N72" i="8" l="1"/>
  <c r="O71" i="8" l="1"/>
  <c r="N69" i="8"/>
  <c r="K7" i="8" l="1"/>
  <c r="R7" i="8" s="1"/>
  <c r="Q7" i="8" s="1"/>
  <c r="K6" i="8"/>
  <c r="R6" i="8" s="1"/>
  <c r="Q6" i="8" s="1"/>
  <c r="E20" i="11" l="1"/>
  <c r="K64" i="8" l="1"/>
  <c r="K53" i="8"/>
  <c r="R64" i="8" l="1"/>
  <c r="Q64" i="8" s="1"/>
  <c r="N64" i="8"/>
  <c r="O64" i="8"/>
  <c r="N53" i="8"/>
  <c r="R53" i="8"/>
  <c r="Q53" i="8" s="1"/>
  <c r="N6" i="8"/>
  <c r="K5" i="8"/>
  <c r="N5" i="8" l="1"/>
  <c r="R5" i="8"/>
  <c r="Q5" i="8" s="1"/>
  <c r="O5" i="8"/>
  <c r="N7" i="8"/>
  <c r="K28" i="1"/>
  <c r="R28" i="1" s="1"/>
  <c r="Q28" i="1" s="1"/>
  <c r="K21" i="1" l="1"/>
  <c r="N21" i="1" l="1"/>
  <c r="R21" i="1"/>
  <c r="Q21" i="1" s="1"/>
  <c r="G9" i="11"/>
  <c r="K13" i="1"/>
  <c r="R13" i="1" s="1"/>
  <c r="Q13" i="1" s="1"/>
  <c r="N39" i="1" l="1"/>
  <c r="E18" i="11" l="1"/>
  <c r="F8" i="11"/>
  <c r="K41" i="1" l="1"/>
  <c r="R41" i="1" s="1"/>
  <c r="Q41" i="1" s="1"/>
  <c r="K40" i="1"/>
  <c r="N38" i="1"/>
  <c r="K36" i="1"/>
  <c r="K35" i="1"/>
  <c r="R35" i="1" s="1"/>
  <c r="Q35" i="1" s="1"/>
  <c r="O29" i="1"/>
  <c r="N28" i="1"/>
  <c r="K23" i="1"/>
  <c r="K22" i="1"/>
  <c r="K20" i="1"/>
  <c r="R20" i="1" s="1"/>
  <c r="Q20" i="1" s="1"/>
  <c r="K19" i="1"/>
  <c r="K18" i="1"/>
  <c r="K17" i="1"/>
  <c r="O16" i="1"/>
  <c r="K15" i="1"/>
  <c r="K14" i="1"/>
  <c r="K12" i="1"/>
  <c r="K10" i="1"/>
  <c r="K9" i="1"/>
  <c r="R9" i="1" s="1"/>
  <c r="Q9" i="1" s="1"/>
  <c r="K8" i="1"/>
  <c r="N7" i="1"/>
  <c r="K6" i="1"/>
  <c r="R6" i="1" s="1"/>
  <c r="Q6" i="1" s="1"/>
  <c r="K5" i="1"/>
  <c r="K50" i="1" l="1"/>
  <c r="N50" i="1" s="1"/>
  <c r="R5" i="1"/>
  <c r="Q5" i="1" s="1"/>
  <c r="N23" i="1"/>
  <c r="R23" i="1"/>
  <c r="Q23" i="1" s="1"/>
  <c r="N19" i="1"/>
  <c r="R19" i="1"/>
  <c r="Q19" i="1" s="1"/>
  <c r="N14" i="1"/>
  <c r="R14" i="1"/>
  <c r="Q14" i="1" s="1"/>
  <c r="O38" i="1"/>
  <c r="R40" i="1"/>
  <c r="Q40" i="1" s="1"/>
  <c r="N8" i="1"/>
  <c r="R8" i="1"/>
  <c r="Q8" i="1" s="1"/>
  <c r="N18" i="1"/>
  <c r="R18" i="1"/>
  <c r="Q18" i="1" s="1"/>
  <c r="N36" i="1"/>
  <c r="R36" i="1"/>
  <c r="Q36" i="1" s="1"/>
  <c r="N10" i="1"/>
  <c r="R10" i="1"/>
  <c r="Q10" i="1" s="1"/>
  <c r="N12" i="1"/>
  <c r="R12" i="1"/>
  <c r="Q12" i="1" s="1"/>
  <c r="O17" i="1"/>
  <c r="R17" i="1"/>
  <c r="Q17" i="1" s="1"/>
  <c r="N22" i="1"/>
  <c r="R22" i="1"/>
  <c r="Q22" i="1" s="1"/>
  <c r="R15" i="1"/>
  <c r="Q15" i="1" s="1"/>
  <c r="N9" i="1"/>
  <c r="O9" i="1"/>
  <c r="N20" i="1"/>
  <c r="O20" i="1"/>
  <c r="O35" i="1"/>
  <c r="O15" i="1"/>
  <c r="N5" i="1"/>
  <c r="N40" i="1"/>
  <c r="N13" i="1"/>
  <c r="O13" i="1"/>
  <c r="N35" i="1"/>
  <c r="N41" i="1"/>
  <c r="N6" i="1"/>
  <c r="O5" i="1"/>
  <c r="N24" i="1"/>
  <c r="O28" i="1"/>
  <c r="N29" i="1"/>
  <c r="O18" i="1"/>
  <c r="N15" i="1"/>
  <c r="N16" i="1"/>
  <c r="O8" i="1"/>
  <c r="N17" i="1"/>
  <c r="N26" i="1"/>
  <c r="N33" i="1"/>
  <c r="R50" i="1" l="1"/>
  <c r="Q50" i="1" s="1"/>
  <c r="O50" i="1"/>
  <c r="H10" i="11"/>
  <c r="K68" i="8" l="1"/>
  <c r="K67" i="8"/>
  <c r="R67" i="8" s="1"/>
  <c r="Q67" i="8" s="1"/>
  <c r="K66" i="8"/>
  <c r="K65" i="8"/>
  <c r="R65" i="8" s="1"/>
  <c r="Q65" i="8" s="1"/>
  <c r="K63" i="8"/>
  <c r="R63" i="8" s="1"/>
  <c r="Q63" i="8" s="1"/>
  <c r="K60" i="8"/>
  <c r="K59" i="8"/>
  <c r="R59" i="8" s="1"/>
  <c r="Q59" i="8" s="1"/>
  <c r="K58" i="8"/>
  <c r="R58" i="8" s="1"/>
  <c r="Q58" i="8" s="1"/>
  <c r="K57" i="8"/>
  <c r="R57" i="8" s="1"/>
  <c r="Q57" i="8" s="1"/>
  <c r="K54" i="8"/>
  <c r="R54" i="8" s="1"/>
  <c r="Q54" i="8" s="1"/>
  <c r="K52" i="8"/>
  <c r="O52" i="8" s="1"/>
  <c r="K50" i="8"/>
  <c r="K49" i="8"/>
  <c r="N48" i="8"/>
  <c r="K47" i="8"/>
  <c r="K46" i="8"/>
  <c r="K45" i="8"/>
  <c r="R43" i="8"/>
  <c r="Q43" i="8" s="1"/>
  <c r="K41" i="8"/>
  <c r="R41" i="8" s="1"/>
  <c r="Q41" i="8" s="1"/>
  <c r="K40" i="8"/>
  <c r="K38" i="8"/>
  <c r="K36" i="8"/>
  <c r="K35" i="8"/>
  <c r="R35" i="8" s="1"/>
  <c r="Q35" i="8" s="1"/>
  <c r="K34" i="8"/>
  <c r="R34" i="8" s="1"/>
  <c r="Q34" i="8" s="1"/>
  <c r="K33" i="8"/>
  <c r="K30" i="8"/>
  <c r="R30" i="8" s="1"/>
  <c r="Q30" i="8" s="1"/>
  <c r="K29" i="8"/>
  <c r="K26" i="8"/>
  <c r="K25" i="8"/>
  <c r="K24" i="8"/>
  <c r="K23" i="8"/>
  <c r="K22" i="8"/>
  <c r="K21" i="8"/>
  <c r="R21" i="8" s="1"/>
  <c r="Q21" i="8" s="1"/>
  <c r="K20" i="8"/>
  <c r="K19" i="8"/>
  <c r="K15" i="8"/>
  <c r="R15" i="8" s="1"/>
  <c r="Q15" i="8" s="1"/>
  <c r="K14" i="8"/>
  <c r="K13" i="8"/>
  <c r="R13" i="8" s="1"/>
  <c r="Q13" i="8" s="1"/>
  <c r="K11" i="8"/>
  <c r="K10" i="8"/>
  <c r="K9" i="8"/>
  <c r="K8" i="8"/>
  <c r="K81" i="8" l="1"/>
  <c r="R8" i="8"/>
  <c r="Q8" i="8" s="1"/>
  <c r="O8" i="8"/>
  <c r="R60" i="8"/>
  <c r="Q60" i="8" s="1"/>
  <c r="O60" i="8"/>
  <c r="N18" i="8"/>
  <c r="R18" i="8"/>
  <c r="Q18" i="8" s="1"/>
  <c r="N20" i="8"/>
  <c r="R20" i="8"/>
  <c r="Q20" i="8" s="1"/>
  <c r="N22" i="8"/>
  <c r="R22" i="8"/>
  <c r="Q22" i="8" s="1"/>
  <c r="N24" i="8"/>
  <c r="R24" i="8"/>
  <c r="Q24" i="8" s="1"/>
  <c r="N26" i="8"/>
  <c r="R26" i="8"/>
  <c r="Q26" i="8" s="1"/>
  <c r="N28" i="8"/>
  <c r="R28" i="8"/>
  <c r="Q28" i="8" s="1"/>
  <c r="N32" i="8"/>
  <c r="R32" i="8"/>
  <c r="Q32" i="8" s="1"/>
  <c r="R36" i="8"/>
  <c r="Q36" i="8" s="1"/>
  <c r="O36" i="8"/>
  <c r="N40" i="8"/>
  <c r="R40" i="8"/>
  <c r="Q40" i="8" s="1"/>
  <c r="N46" i="8"/>
  <c r="R46" i="8"/>
  <c r="Q46" i="8" s="1"/>
  <c r="N50" i="8"/>
  <c r="R50" i="8"/>
  <c r="Q50" i="8" s="1"/>
  <c r="N10" i="8"/>
  <c r="R10" i="8"/>
  <c r="Q10" i="8" s="1"/>
  <c r="N9" i="8"/>
  <c r="R9" i="8"/>
  <c r="Q9" i="8" s="1"/>
  <c r="N11" i="8"/>
  <c r="R11" i="8"/>
  <c r="Q11" i="8" s="1"/>
  <c r="N14" i="8"/>
  <c r="R14" i="8"/>
  <c r="Q14" i="8" s="1"/>
  <c r="N17" i="8"/>
  <c r="R17" i="8"/>
  <c r="Q17" i="8" s="1"/>
  <c r="N19" i="8"/>
  <c r="R19" i="8"/>
  <c r="Q19" i="8" s="1"/>
  <c r="N23" i="8"/>
  <c r="R23" i="8"/>
  <c r="Q23" i="8" s="1"/>
  <c r="N25" i="8"/>
  <c r="R25" i="8"/>
  <c r="Q25" i="8" s="1"/>
  <c r="N27" i="8"/>
  <c r="R27" i="8"/>
  <c r="Q27" i="8" s="1"/>
  <c r="N29" i="8"/>
  <c r="R29" i="8"/>
  <c r="Q29" i="8" s="1"/>
  <c r="N31" i="8"/>
  <c r="R31" i="8"/>
  <c r="Q31" i="8" s="1"/>
  <c r="N33" i="8"/>
  <c r="R33" i="8"/>
  <c r="Q33" i="8" s="1"/>
  <c r="O38" i="8"/>
  <c r="R38" i="8"/>
  <c r="Q38" i="8" s="1"/>
  <c r="R45" i="8"/>
  <c r="Q45" i="8" s="1"/>
  <c r="O45" i="8"/>
  <c r="N47" i="8"/>
  <c r="R47" i="8"/>
  <c r="Q47" i="8" s="1"/>
  <c r="N49" i="8"/>
  <c r="R49" i="8"/>
  <c r="Q49" i="8" s="1"/>
  <c r="R52" i="8"/>
  <c r="Q52" i="8" s="1"/>
  <c r="N66" i="8"/>
  <c r="R66" i="8"/>
  <c r="Q66" i="8" s="1"/>
  <c r="N68" i="8"/>
  <c r="R68" i="8"/>
  <c r="Q68" i="8" s="1"/>
  <c r="N15" i="8"/>
  <c r="C9" i="11"/>
  <c r="C11" i="11" s="1"/>
  <c r="N38" i="8"/>
  <c r="N45" i="8"/>
  <c r="N41" i="8"/>
  <c r="O41" i="8"/>
  <c r="N52" i="8"/>
  <c r="O58" i="8"/>
  <c r="N58" i="8"/>
  <c r="O65" i="8"/>
  <c r="N65" i="8"/>
  <c r="N8" i="8"/>
  <c r="N13" i="8"/>
  <c r="O13" i="8"/>
  <c r="O21" i="8"/>
  <c r="N21" i="8"/>
  <c r="N55" i="8"/>
  <c r="N60" i="8"/>
  <c r="O67" i="8"/>
  <c r="N67" i="8"/>
  <c r="O35" i="8"/>
  <c r="N35" i="8"/>
  <c r="N36" i="8"/>
  <c r="N43" i="8"/>
  <c r="O43" i="8"/>
  <c r="O54" i="8"/>
  <c r="N54" i="8"/>
  <c r="O59" i="8"/>
  <c r="N59" i="8"/>
  <c r="O30" i="8"/>
  <c r="N30" i="8"/>
  <c r="O34" i="8"/>
  <c r="N34" i="8"/>
  <c r="O57" i="8"/>
  <c r="N57" i="8"/>
  <c r="N63" i="8"/>
  <c r="O63" i="8"/>
  <c r="R81" i="8" l="1"/>
  <c r="Q81" i="8" s="1"/>
  <c r="E8" i="11"/>
  <c r="O81" i="8"/>
  <c r="E19" i="11"/>
  <c r="F9" i="11" l="1"/>
  <c r="E9" i="11" s="1"/>
  <c r="D9" i="11"/>
  <c r="E11" i="11" l="1"/>
  <c r="E17" i="11" s="1"/>
  <c r="G8" i="11"/>
  <c r="G11" i="11" s="1"/>
  <c r="E21" i="11" s="1"/>
  <c r="D8" i="11"/>
  <c r="I9" i="11" l="1"/>
  <c r="H9" i="11"/>
  <c r="D11" i="11"/>
  <c r="N81" i="8"/>
  <c r="F11" i="11" l="1"/>
  <c r="H8" i="11" l="1"/>
  <c r="I8" i="11"/>
  <c r="I11" i="11" l="1"/>
  <c r="H11" i="11"/>
  <c r="I23" i="6" l="1"/>
  <c r="G23" i="6"/>
  <c r="F23" i="6"/>
</calcChain>
</file>

<file path=xl/sharedStrings.xml><?xml version="1.0" encoding="utf-8"?>
<sst xmlns="http://schemas.openxmlformats.org/spreadsheetml/2006/main" count="940" uniqueCount="562">
  <si>
    <t xml:space="preserve"> číslo</t>
  </si>
  <si>
    <t>příjemce dotace</t>
  </si>
  <si>
    <t>název a registrační číslo projektu</t>
  </si>
  <si>
    <t>operační program</t>
  </si>
  <si>
    <t>Karlovarský kraj</t>
  </si>
  <si>
    <t xml:space="preserve">Atlas zajímavostí v Karlovarském kraji - CZ.04.1.05/4.132.1/1795 </t>
  </si>
  <si>
    <t>SROP</t>
  </si>
  <si>
    <t>Modernizace Letiště K.Vary - III.etapa, 2. část - CZ.1.09/3.1.00/01.00005</t>
  </si>
  <si>
    <t>ROP</t>
  </si>
  <si>
    <t>Zvyšování kvality vzdělávání standardizací a zlepšováním řídících procesů - CZ.1.07/1.1.00/08.0080</t>
  </si>
  <si>
    <t>OP VK</t>
  </si>
  <si>
    <t xml:space="preserve">Krajské vzdělávací centrum pro další vzdělávání pedagogických pracovníků - CZ.1.07/1.3.00/14.0026 </t>
  </si>
  <si>
    <t xml:space="preserve">Inovace školského portálu Karlovarského kraje - CZ.1.07/1.3.00/14.0024 </t>
  </si>
  <si>
    <t xml:space="preserve">Dopravní terminál Mariánské Lázně - CZ.1.09/3.2.00/27.00611 </t>
  </si>
  <si>
    <t xml:space="preserve">Dopravní terminál Cheb - CZ.1.09/3.2.00/17.00610 </t>
  </si>
  <si>
    <t xml:space="preserve">Personální audit Krajského úřadu Karlovarského kraje - CZ.1.04/4.1.01/57.00124 </t>
  </si>
  <si>
    <t>OP LZZ</t>
  </si>
  <si>
    <t xml:space="preserve">Aplikace moderních metod zvyšování výkonnosti, kvality, efektivity a transparentnosti v Karlovarském kraji - CZ.1.04/4.1.00/42.00003 </t>
  </si>
  <si>
    <t>Vytvoření sítě služeb péče o osoby s duševním onemocněním na území Karlovarského kraje - CZ.1.04/3.1.00/05.00062</t>
  </si>
  <si>
    <t>V Karlovarském kraji společně plánujeme sociální služby - CZ.1.04/3.1.00/05.00060</t>
  </si>
  <si>
    <t>Vzdělávání v eGon Centru Karlovarského kraje   CZ.1.04/4.1.00/40.00025</t>
  </si>
  <si>
    <t>Podpora přírodovědného a technického vzdělávání v Karlovarském kraji     CZ.1.07/1.1.00/44.0004</t>
  </si>
  <si>
    <t>Omezení výskytu invazních rostlin v KK -  CZ.1.09/3.1.00/01.00005</t>
  </si>
  <si>
    <t>OP ŽP</t>
  </si>
  <si>
    <t xml:space="preserve">Cyklostezka Ohře II - CZ.1.09/3.2.00/35.00801          </t>
  </si>
  <si>
    <t>pokráceno
9 250,01</t>
  </si>
  <si>
    <t>Cyklostezka Ohře III - CZ.1.09/3.2.00/66.01008</t>
  </si>
  <si>
    <t>Rozvoj služby e-Governmentu na území Karlovarského kraje - část I. až VI. CZ.1.06/2.1.00/08.07146</t>
  </si>
  <si>
    <t>IOP</t>
  </si>
  <si>
    <t>Podpora sociálního začleňování příslušníků sociálně vyloučených lokalit v Karlovarském kraji - CZ.1.04/3.2.00/B4.00005</t>
  </si>
  <si>
    <t>pokuta ÚOHS</t>
  </si>
  <si>
    <t>Harmonogram 2015 - řešení sankcí u projektů EU - Karlovarský kraj</t>
  </si>
  <si>
    <t xml:space="preserve">očekávaná sankce - budoucí platební výměr/ korekce </t>
  </si>
  <si>
    <t>Rozhodnutí o námitkách  ze dne 6.2.2014 - námitkám částěčně vyhověno - sankce ze 100 % snížena na 25 %</t>
  </si>
  <si>
    <t xml:space="preserve">Očekávaná událost </t>
  </si>
  <si>
    <t>očekáváme rozhodnutí o odvolání; uhrada odvodu</t>
  </si>
  <si>
    <t>Interaktivní galerie Karlovy Vary – Becherova vila - CZ.1.09/4.1.00/04.00021</t>
  </si>
  <si>
    <t>Podnět k zahájení k prošetření podezření na porušení rozp.kázně ze dne 6.10.2014</t>
  </si>
  <si>
    <t xml:space="preserve">Námitky zaslány dne 4.11.2014; Stanovisko k námitce ze dne 21.11.2014 - zamítnuto </t>
  </si>
  <si>
    <t>Námitky podány dne 28.10.2014, Vyřízení námitek doručeno 4.11.2014 -zamítnuty</t>
  </si>
  <si>
    <t>zaslání stanoviska ke zprávě o auditu dne 20.11.2014; Zpráva o auditu doručená dne 17.12.2014</t>
  </si>
  <si>
    <t>období realizace projektu</t>
  </si>
  <si>
    <t>2005 - 2007</t>
  </si>
  <si>
    <t>18.2.2008-30.5.2009</t>
  </si>
  <si>
    <t>1.1.2010-31.12.2012</t>
  </si>
  <si>
    <t>1.4.2010-31.3.2013</t>
  </si>
  <si>
    <t>16.3.2010-27.9.2012</t>
  </si>
  <si>
    <t>16.10.2010-21.2.2013</t>
  </si>
  <si>
    <t>1.9.2010-30.8.2012</t>
  </si>
  <si>
    <t>1.5.2010-30.4.2013</t>
  </si>
  <si>
    <t>1.5.2012-30.4.2014</t>
  </si>
  <si>
    <t>1.3.2012-28.2.2014</t>
  </si>
  <si>
    <t>1.1.2007 - 28.7.2011</t>
  </si>
  <si>
    <t>1.7.2009-30.6.2012</t>
  </si>
  <si>
    <t>1.9.2013-30.6.2015</t>
  </si>
  <si>
    <t>9.8.2013-15.12.2015</t>
  </si>
  <si>
    <t>29.3.2011-30.5.2014</t>
  </si>
  <si>
    <t>26.11.2013-31.7.2015</t>
  </si>
  <si>
    <t>12.8.20011-31.12.2013</t>
  </si>
  <si>
    <t>1.1.2014-30.6.2015</t>
  </si>
  <si>
    <t>leden - březen 2015</t>
  </si>
  <si>
    <t>říjen - prosinec 2015</t>
  </si>
  <si>
    <t>duben - červen 2015</t>
  </si>
  <si>
    <t>KSÚS, p.o.</t>
  </si>
  <si>
    <t>ISŠTE Sokolov</t>
  </si>
  <si>
    <t>SPŠ Ostrov</t>
  </si>
  <si>
    <t>SZŠ a VOŠ Cheb</t>
  </si>
  <si>
    <t xml:space="preserve">Společné ošetřovatelské postupy ČR – Bavorsko – reg. č. 87 </t>
  </si>
  <si>
    <t>Cíl 3</t>
  </si>
  <si>
    <t>Muzeum Sokolov, p.o. KK</t>
  </si>
  <si>
    <t>První české gymnázium v Karlových Varech</t>
  </si>
  <si>
    <t>Poznámka</t>
  </si>
  <si>
    <t>APDM</t>
  </si>
  <si>
    <t>2.1.2007 - 29.10.2010</t>
  </si>
  <si>
    <t>2.1.2007 - 28.2.2011</t>
  </si>
  <si>
    <t>2.1.2007 - 30.7.2012</t>
  </si>
  <si>
    <t>12.3.2007 - 29.7.2011</t>
  </si>
  <si>
    <t>6.11.2013 - 30.11.2015</t>
  </si>
  <si>
    <t>5.12.2013 - 30.11.2015</t>
  </si>
  <si>
    <t>20.4.2010-30.6.2015</t>
  </si>
  <si>
    <t>17.9.2013-28.12.2015</t>
  </si>
  <si>
    <t>Galerie 4 -  p.o. KK</t>
  </si>
  <si>
    <t>18.12.2013-27.3.2015</t>
  </si>
  <si>
    <t>uhrazeno 
odvod + penále
2x - 253 214,00</t>
  </si>
  <si>
    <t>uhrazeno 
odvod + penále
2x - 54 643,00</t>
  </si>
  <si>
    <t>uhrazeno 
odvod + penále 
2x - 54 937,00</t>
  </si>
  <si>
    <t>vyúčtování ZKK</t>
  </si>
  <si>
    <t>Vyslětlivky</t>
  </si>
  <si>
    <t xml:space="preserve">Námitky podány 30.12.2012; rozhodnutí o námitkách  doručeno 22.1.2013 - zamítnuto </t>
  </si>
  <si>
    <t>Námitky podány dne 28.10.2014; vyřízení námitek doručeno 10.11.2014 - částečně vyhověno</t>
  </si>
  <si>
    <t xml:space="preserve">Protokol č  2014/0761 ze dne 21.10.2014; námitky podány 24.10.2014; rozhodnutí o námitkách ze dne 23.12.2014 - nevyhověno </t>
  </si>
  <si>
    <t xml:space="preserve">očekáváme platební výměry;  zpracovat žádost o posečkání a prominutí odvodu,odvolání proti PV, ZKK schválit převod peněžních prostředků </t>
  </si>
  <si>
    <t>ÚOHS - správní řízení, příprava vyjádření, rozkladu, správní žaloby</t>
  </si>
  <si>
    <t>očekávaná kontrola, příprava námitek proto kontrolním zjištěním z protokolů</t>
  </si>
  <si>
    <t xml:space="preserve">daňové řízení, následně platební výměr - žádost o prominutí a podání odvolání, ZKK schválit převod peněžních prostředků </t>
  </si>
  <si>
    <t>Stručný průběh</t>
  </si>
  <si>
    <t>Rozhodnutí o částečném prominutí odvodu z 6.11.2014; 
odvolání proti PV odesláno 16. 10. 2014</t>
  </si>
  <si>
    <t xml:space="preserve">Odvolání proti PV podáno 8.1.2014 - postoupeno 4. 3. 2014 na FŘ Brno </t>
  </si>
  <si>
    <t>* rozhodnutí o odvolání 
* uhrada odvodu</t>
  </si>
  <si>
    <t>* daňová kontrola z FÚ
* následně platební výměry  
* žádost o prominutí odvodu daně a dosud nevyměřeného penále
* odvolání proti platebním výměrům
* ZKK schválit převod peněžních prostředků 
* (případně žádost o posečkání odvodu nebo penále)</t>
  </si>
  <si>
    <t>* zahájení daňového řízení z ÚRR
* následně platební výměr
* žádost o prominutí odvodu daně a dosud nevyměřeného penále
* podání odvolání
* v ZKK není zajištěna úhrada odvodu</t>
  </si>
  <si>
    <t>* zahájení daňového řízení nebo daňová kontrola
* následně platební výměr
* žádost o prominutí odvodu daně a dosud nevyměřeného penále
* podání odvolání
* v ZKK není zajištěna úhrada odvodu</t>
  </si>
  <si>
    <t xml:space="preserve">Protokol o výsledku kontroly č. 2013/1075 ze dne 7.1.2013; 
Oznámení o schválení závěrečné MZ a zjednod. ŽoP ze dne 25.7.2014 </t>
  </si>
  <si>
    <t xml:space="preserve">Protokol o výsledku kontroly č. 2013/628 ze dne 29.10.2013; 
Oznámení o schválení závěrečné MZ a zjednod. ŽoP ze dne 25.7.2014 </t>
  </si>
  <si>
    <t>* v 7/2013 podány námitky - bez odezvy 
* zahájení daňového řízení nebo daňová kontrola
* následně platební výměr
* žádost o prominutí odvodu daně a dosud nevyměřeného penále
* podání odvolání
* v ZKK není zajištěna úhrada odvodu</t>
  </si>
  <si>
    <t>* 31.1.2014 podány námitky - bez odezvy 
* zahájení daňového řízení nebo daňová kontrola
* následně platební výměr
* žádost o prominutí odvodu daně a dosud nevyměřeného penále
* podání odvolání
* v ZKK není zajištěna úhrada odvodu</t>
  </si>
  <si>
    <r>
      <rPr>
        <b/>
        <sz val="11"/>
        <color rgb="FFFF0000"/>
        <rFont val="Calibri"/>
        <family val="2"/>
        <charset val="238"/>
        <scheme val="minor"/>
      </rPr>
      <t>* běží daňové řízení</t>
    </r>
    <r>
      <rPr>
        <sz val="11"/>
        <rFont val="Calibri"/>
        <family val="2"/>
        <charset val="238"/>
        <scheme val="minor"/>
      </rPr>
      <t xml:space="preserve"> 
* následně platební výměr
* žádost o prominutí odvodu daně a dosud nevyměřeného penále
* podání odvolání
* v ZKK není zajištěna úhrada odvodu</t>
    </r>
  </si>
  <si>
    <t>* projekt v realizaci
* je možno očekávat kontroly</t>
  </si>
  <si>
    <t>* projekt v realizaci</t>
  </si>
  <si>
    <t>* ukončení projektu 31.7.2015 
* možné kontroly (přesuny do nezpůsobilých výdajů )</t>
  </si>
  <si>
    <t>* podezření na správní delikt - MPSV předá na ÚOHS - možná pokuta
* vyjádření pro ÚHOS, příp. rozklad</t>
  </si>
  <si>
    <t xml:space="preserve">červenec - září 
2015 </t>
  </si>
  <si>
    <t>Zpráva o auditu operace č. 85  ze dne 6.4.2012; oznámení o zahájení daňového řízení z 19.9.2014;
Podání ve věci  daňového řízení odesláno 3.10.2014</t>
  </si>
  <si>
    <t>Zjednodušená žádost o platbu za II.etapu ze dne 28.7.2011;
 oznamovací dopis ÚRR z 28.2.2013 o pozastavení projektu</t>
  </si>
  <si>
    <t>* ukončený projekt 
* k vyúčtování do ZKK</t>
  </si>
  <si>
    <t>Protokol o kontrole z 13.8.2014; námitky podány 4.9.2014; 
vyřízení námitek doručeno 4.11.2014 - zamítnuty</t>
  </si>
  <si>
    <t>Protokol o kontrole z 12.8.2014 ve znění Dodatku z 20.8.2014; námitky podány 4.9.2014;
vyřízení námitek doručeno 4.11.2014 - zamítnuty</t>
  </si>
  <si>
    <t>* běží daňová kontrola</t>
  </si>
  <si>
    <t>daňová kontrola</t>
  </si>
  <si>
    <t>námitky proti protokolům</t>
  </si>
  <si>
    <t xml:space="preserve"> daňové řízení</t>
  </si>
  <si>
    <t>28.6.2010-27.4.2012</t>
  </si>
  <si>
    <t>KKN a.s.</t>
  </si>
  <si>
    <t>vyměřený nebo uhrazený platební výměr/ provedená korekce/ uhrazené penále</t>
  </si>
  <si>
    <t>penále/ úrok z posečkání</t>
  </si>
  <si>
    <t>uhrazen úrok z posečkání
2 796,00</t>
  </si>
  <si>
    <t>Protokol č. 220/2012 ze dne 16.1.2014  (odvod 2.654.124,-- Kč); námitky podány 25.2.2014; 
rozhodnutí o námitkách ze dne 16.6.2014; 
16.1.2015 uhrazen úrok z posečkání</t>
  </si>
  <si>
    <t>Protokol č. 221/M/2012 ze dne 16.1.2014 (odvod 528.922,44 Kč);  námitky; námitky podány 25.2.2014; rozhodnutí o námitkách ze dne 16.6.2014;
16.1.2015 uhrazen úrok z posečkání</t>
  </si>
  <si>
    <t>Protokol č. 222/M/2012 z 16.1.2014  (odvod 727.814,40 Kč); námitky; námitky podány 25.2.2014; rozhodnutí o námitkách ze dne 16.6.2014;
16.1.2015 uhrazen úrok z posečkání</t>
  </si>
  <si>
    <t>CELKEM</t>
  </si>
  <si>
    <t>v součtu jsou uvedené pouze neuhrazené finanční postihy</t>
  </si>
  <si>
    <t>* rozhodnutí o odvolání
* může být vyměřeno penále ve výši dotace
* uhrada odvodu a penále zajištěna usnesením ZKK 405/12/14 z 11.12.2014</t>
  </si>
  <si>
    <t>* očekáváme zápis z administrativní kontroly ŽoP za II. etapu
* neproplacení dotace za II.etapu 
* stanovit další postup s právníkem</t>
  </si>
  <si>
    <t>Oznámení o udělení korekce  z 22.9.2014; 
námitky podány 6.10.2014</t>
  </si>
  <si>
    <t>13.12.2013-27.3.2015</t>
  </si>
  <si>
    <t>Název a registrační číslo projektu</t>
  </si>
  <si>
    <t>Období realizace projektu</t>
  </si>
  <si>
    <t>Specifikace finančního postihu</t>
  </si>
  <si>
    <t>výši pokuty nelze předvídat</t>
  </si>
  <si>
    <t>ÚRR 
odvod za porušení rozp. kázně</t>
  </si>
  <si>
    <t>FÚ 
odvod za porušení rozp. kázně</t>
  </si>
  <si>
    <t>Operační program</t>
  </si>
  <si>
    <t>ÚRR
zkrácení dotace</t>
  </si>
  <si>
    <t>MMR
zkrácení dotace</t>
  </si>
  <si>
    <t>ÚRR
neproplacení dotace</t>
  </si>
  <si>
    <t>Příjemce dotace/ garant projektu</t>
  </si>
  <si>
    <t>FÚ
odvod za porušení rozp. kázně</t>
  </si>
  <si>
    <t>FÚ
penále</t>
  </si>
  <si>
    <t>14.3.2013-28.7.2015</t>
  </si>
  <si>
    <t>OPLZZ</t>
  </si>
  <si>
    <t>1.6.2012-31.5.2015</t>
  </si>
  <si>
    <t>ÚRR zkrácení dotace</t>
  </si>
  <si>
    <t>ÚOHS  pokuta</t>
  </si>
  <si>
    <t>ÚRR 
penále</t>
  </si>
  <si>
    <t xml:space="preserve">FÚ
penále </t>
  </si>
  <si>
    <t>FÚ
úrok z posečkání</t>
  </si>
  <si>
    <t>ÚRR
úrok z posečkání</t>
  </si>
  <si>
    <t>z toho</t>
  </si>
  <si>
    <t>Zvyšování kvality vzdělávání standardizací a zlepšováním řídících procesů 
CZ.1.07/1.1.00/08.0080</t>
  </si>
  <si>
    <t>úrok z posečkání</t>
  </si>
  <si>
    <t xml:space="preserve">FÚ
odvod za porušení rozp. kázně </t>
  </si>
  <si>
    <t>Řízení, kontrola, monitorování a hodnocení GG OP VK v Karlovarském kraji 1. etapa
CZ.1.07/5.1.00/04.0053</t>
  </si>
  <si>
    <t xml:space="preserve">Informovanost a publicita GG OP VK v Karlovarském kraji 
CZ.1.07/5.2.00/04.0038
</t>
  </si>
  <si>
    <t>JUDr. Josef Pavel</t>
  </si>
  <si>
    <t>PaedDr. Vratislav Emler</t>
  </si>
  <si>
    <t>Ing. Petr Navrátil</t>
  </si>
  <si>
    <t>Bc. Miloslav Čermák</t>
  </si>
  <si>
    <t>JUDr. Václav Sloup</t>
  </si>
  <si>
    <r>
      <rPr>
        <b/>
        <sz val="22"/>
        <rFont val="Calibri"/>
        <family val="2"/>
        <charset val="238"/>
        <scheme val="minor"/>
      </rPr>
      <t>Přehled</t>
    </r>
    <r>
      <rPr>
        <b/>
        <sz val="22"/>
        <color theme="1"/>
        <rFont val="Calibri"/>
        <family val="2"/>
        <charset val="238"/>
        <scheme val="minor"/>
      </rPr>
      <t xml:space="preserve"> finančních postihů u projektů financovaných z prostředků EU - Karlovarský kraj</t>
    </r>
  </si>
  <si>
    <r>
      <rPr>
        <b/>
        <sz val="22"/>
        <rFont val="Calibri"/>
        <family val="2"/>
        <charset val="238"/>
        <scheme val="minor"/>
      </rPr>
      <t>Přehled</t>
    </r>
    <r>
      <rPr>
        <b/>
        <sz val="22"/>
        <color theme="1"/>
        <rFont val="Calibri"/>
        <family val="2"/>
        <charset val="238"/>
        <scheme val="minor"/>
      </rPr>
      <t xml:space="preserve"> finančních postihů u projektů financovaných z prostředků EU - příspěvkové organizace a KKN a.s.</t>
    </r>
  </si>
  <si>
    <t>PhDr. Oleg Kalaš</t>
  </si>
  <si>
    <t xml:space="preserve">Centrum technického vzdělávání Ostrov 
CZ.1.09/1.3.00/10.00163 </t>
  </si>
  <si>
    <t xml:space="preserve">II/221 Modernizace silnice Merklín - Pstruží, II. etapa CZ.1.09/3.1.00/67.01067 </t>
  </si>
  <si>
    <t>II/221 Modernizace silniční sítě Hroznětín 
CZ.1.09/3.1.00/67.01068</t>
  </si>
  <si>
    <t xml:space="preserve">Modernizace vybavení a zařízení Karlovarské krajské nemocnice a.s. (ROP I.) 
CZ.1.09/1.3.00/29.00636 </t>
  </si>
  <si>
    <t xml:space="preserve">Rekonstrukce  a dostavba Prvního českého gymnázia v Karlových Varech II. etapa - přístavba západního křídla  CZ.1.09/1.3.00/68.01147 </t>
  </si>
  <si>
    <t>Odstraňování slabých míst na silničních sítí Karlovarského kraje CZ.1.09/3.1.00/67.01129</t>
  </si>
  <si>
    <t>Modernizace a vybavení přístrojového vybavení Pavilonu akutní medicíny a centrálního vstupu KKN 
(ROP III. nahrazuje ROP II.) CZ.1.09/1.3.00/69.01137</t>
  </si>
  <si>
    <t>Ing. Jan Zborník/ Ing. Petr Navrátil</t>
  </si>
  <si>
    <t>Modernizace Letiště K.Vary - III.etapa, 2. část 
CZ.1.09/3.1.00/01.00005</t>
  </si>
  <si>
    <t xml:space="preserve">Krajské vzdělávací centrum pro další vzdělávání pedagogických pracovníků
CZ.1.07/1.3.00/14.0026 </t>
  </si>
  <si>
    <t xml:space="preserve">Inovace školského portálu Karlovarského kraje 
CZ.1.07/1.3.00/14.0024 </t>
  </si>
  <si>
    <t xml:space="preserve">Dopravní terminál Mariánské Lázně 
CZ.1.09/3.2.00/27.00611 </t>
  </si>
  <si>
    <t xml:space="preserve">Dopravní terminál Cheb
CZ.1.09/3.2.00/17.00610 </t>
  </si>
  <si>
    <t xml:space="preserve">Personální audit Krajského úřadu Karlovarského kraje 
CZ.1.04/4.1.01/57.00124 </t>
  </si>
  <si>
    <t xml:space="preserve">Aplikace moderních metod zvyšování výkonnosti, kvality, efektivity a transparentnosti v Karlovarském kraji 
CZ.1.04/4.1.00/42.00003 </t>
  </si>
  <si>
    <t>Vytvoření sítě služeb péče o osoby s duševním onemocněním na území Karlovarského kraje CZ.1.04/3.1.00/05.00062</t>
  </si>
  <si>
    <t>V Karlovarském kraji společně plánujeme sociální služby CZ.1.04/3.1.00/05.00060</t>
  </si>
  <si>
    <t>Interaktivní galerie Karlovy Vary – Becherova vila  CZ.1.09/4.1.00/04.00021</t>
  </si>
  <si>
    <t>Globální grant OP VK CZ.1.07./1.2.19 - grantový projekt ISŠTE CZ.1.07/1.2.19/02.0015</t>
  </si>
  <si>
    <t>Omezení výskytu invazních rostlin v KK 
CZ.1.09/3.1.00/01.00005</t>
  </si>
  <si>
    <t xml:space="preserve">Cyklostezka Ohře II CZ.1.09/3.2.00/35.00801          </t>
  </si>
  <si>
    <t>Cyklostezka Ohře III 
CZ.1.09/3.2.00/66.01008</t>
  </si>
  <si>
    <t>Rozvoj služby e-Governmentu na území Karlovarského kraje - část I. až VI. 
CZ.1.06/2.1.00/08.07146</t>
  </si>
  <si>
    <t>Podpora sociálního začleňování příslušníků sociálně vyloučených lokalit v Karlovarském kraji
CZ.1.04/3.2.00/15.00012</t>
  </si>
  <si>
    <t>Příjemce dotace</t>
  </si>
  <si>
    <t>Doručený platební výměr (PV)/ provedená korekce/ vyměřená pokuta ÚOHS</t>
  </si>
  <si>
    <t>v Kč</t>
  </si>
  <si>
    <t>sl. 1</t>
  </si>
  <si>
    <t>sl. 2</t>
  </si>
  <si>
    <t>sl. 3</t>
  </si>
  <si>
    <t>sl. 4</t>
  </si>
  <si>
    <t>sl. 5</t>
  </si>
  <si>
    <t>sl. 6</t>
  </si>
  <si>
    <t>12.8.2011-31.12.2013</t>
  </si>
  <si>
    <t>JUDr. Martin Havel</t>
  </si>
  <si>
    <t>1.6.2008 - 31.12.2011</t>
  </si>
  <si>
    <t>19.2.2008 - 31.12.2011</t>
  </si>
  <si>
    <t>ISŠ Cheb</t>
  </si>
  <si>
    <t>ESF</t>
  </si>
  <si>
    <t xml:space="preserve">Celkový objem projektu </t>
  </si>
  <si>
    <t>Identifikované zjištění</t>
  </si>
  <si>
    <t>Aktuální stav</t>
  </si>
  <si>
    <t>x</t>
  </si>
  <si>
    <t>Celkem</t>
  </si>
  <si>
    <t xml:space="preserve">z toho doručený platební výměr/ vyměřená pokuta ÚOHS/ provedená korekce </t>
  </si>
  <si>
    <t>z toho očekávaný finanční postih - odvod/ pokuta nebo korekce</t>
  </si>
  <si>
    <t>1.1.2009-31.8.2012, není  finančně ukončen</t>
  </si>
  <si>
    <t xml:space="preserve">II/214 Jihovýchodní obchvat Cheb
CZ.1.09/3.1.00/64.01004 </t>
  </si>
  <si>
    <t>U zjištěných pochybení není ukončeno řízení o námitkách, není k dispozici konečná zpráva z auditu operace, nebylo zahájeno nebo probíhá daňové řízení nebo správní řízení na ÚOHS.  
Částka za zjištěná pochybení nemusí být konečná.</t>
  </si>
  <si>
    <t>Rekapitulace aktuální výše zjištěného pochybení</t>
  </si>
  <si>
    <t>uhrazená plošná korekce</t>
  </si>
  <si>
    <t>neuhrazeno - platební výměry nenabyly právní moci</t>
  </si>
  <si>
    <t>Karlovarský kraj 
- viz příloha č. 1</t>
  </si>
  <si>
    <t>Příspěvkové organizace a KKN a.s. 
- viz příloha č. 2</t>
  </si>
  <si>
    <t>Vysvětlivky k tabulce č. 1:</t>
  </si>
  <si>
    <t>Tabulka č. 1</t>
  </si>
  <si>
    <t>Tabulka č. 2</t>
  </si>
  <si>
    <t>uhrazené platební výměry, provedené korekce</t>
  </si>
  <si>
    <t>rozhodnutím z 29.7.2013 bylo penále prominuto v plné výši</t>
  </si>
  <si>
    <t>datum úhrady  2/2013</t>
  </si>
  <si>
    <t>datum úhrady  3/2013</t>
  </si>
  <si>
    <t>datum úhrady 7/2013</t>
  </si>
  <si>
    <t>datum úhrady 9/2013</t>
  </si>
  <si>
    <t>uhrazeno v 12/2012 a 2/2013; rozhodnutím z 13.5.2013 prominuto v plné výši; vráceno v plné výši 8/2013</t>
  </si>
  <si>
    <t>uhrazeno v 3/2013; rozhodnutím z 13.5.2013 prominuto v plné výši; vráceno v plné výši 8/2013</t>
  </si>
  <si>
    <t>uhrazeno v 1-2/2013; rozhodnutím z 17.7.2013 prominuto v plné výši; vráceno v plné výši 8/2013</t>
  </si>
  <si>
    <t>uhrazeno 7/2013; rozhodnutím z 20.3.2014 částečně prominuto; v 4/2014 vrácená částka ve výši 202 950,--Kč</t>
  </si>
  <si>
    <t>uhrazeno 3/2013; rozhodnutím z 17.7.2013 prominuto v plné výši; vráceno v plné výši 8/2013</t>
  </si>
  <si>
    <t>uhrazeno 9/2013; rozhodnutím z 20.3.2014 prominuto v plné výši; vráceno v plné výši 4/2013</t>
  </si>
  <si>
    <t>datum úhrady 5/2012</t>
  </si>
  <si>
    <t>6.2.2014 ukončena veřejnosprávní kontrola - rozhodnutím o námitkách prominuto 75 %; očekáváme zahájení daňového řízení</t>
  </si>
  <si>
    <t>penále uhrazeno 8/2013; po prominutí byly v plné výši vráceny 9/2013</t>
  </si>
  <si>
    <t>datum úhrady 12/2012</t>
  </si>
  <si>
    <t>4.11.2014 ukončena veřejnosprávní kontrola - námitkám v plném rozsahu vyhověno</t>
  </si>
  <si>
    <t>datum úhrady 2/2014</t>
  </si>
  <si>
    <t>datum úhrady 12/2013</t>
  </si>
  <si>
    <t>netransparentní hodnotící kritéria (dodávka propagačních materiálů)</t>
  </si>
  <si>
    <t>zjištění ze Zprávy z auditu operace č.OP/15/2011 z 19.8.2011; odvolání z 12/2011 proti platebnímu výměru zamítnuto; datum úhrady 9/2012</t>
  </si>
  <si>
    <t>majetek pořízený z dotace byl dán do pronájmu třetí osobě bez souhlasu poskytovatele dotace</t>
  </si>
  <si>
    <t>porušení zásady transparentnosti § 6 ZVZ - požadavek na dispozici s obalovnou</t>
  </si>
  <si>
    <t xml:space="preserve">zadavatel požadoval prokázání splnění kvalifikace nad rámec ZVZ </t>
  </si>
  <si>
    <t>zadavatel nepožadoval po uchazečích prokázání splnění kvalifikace ve lhůtě pro podání nabídek</t>
  </si>
  <si>
    <t>zadavatel nepožadoval po uchazečích prokázání splnění kvalifikace ve lhůtě pro podání nabídek; 
pochybení při nastavení hodnotících kritérií</t>
  </si>
  <si>
    <t>nezpůsobilé výdaje - osobní náklady a  bankovní poplatek</t>
  </si>
  <si>
    <t xml:space="preserve">uchazeč v rámci doplnění nabídky změnil nabídkovou cenu (porušení § 76 odst.1 ZVZ) - zadavatel měl nabídku vyřadit </t>
  </si>
  <si>
    <t>zadavatel nepostupoval dle Pokynů; zápis pověřené osoby (APDM) je považován za nevěrohodný a ex-post datovaný</t>
  </si>
  <si>
    <t xml:space="preserve">vítězný uchazeč nesplnil požadavky stanovené v zadávací dokumentaci - předložení seznamu služeb obdobného charakteru </t>
  </si>
  <si>
    <t>zadavatel neodeslal ve lhůtě do 15 dní oznámení o výsledku zadávacího řízení  a  nezveřejnil smlouvu na profilu zadavatele - formální pochybení bez sankce;
MPSV dá podnět na ÚOHS pro správní delikt</t>
  </si>
  <si>
    <t>nejednoznačné vymezení  kritérií (estetická a kvalitativní úroveň vzorků)</t>
  </si>
  <si>
    <t>úrok z posečkání se vztahuje i k projektům s č. 4 a 5</t>
  </si>
  <si>
    <t>PaedDr. Vratislav Emler/ 
JUDr. Václav Sloup</t>
  </si>
  <si>
    <t>mylná platba u finančního partnera Attest s.r.o.</t>
  </si>
  <si>
    <t>překročení jednotkových sazeb u mzdových nákladů na straně finančního partnera Attest s.r.o.</t>
  </si>
  <si>
    <t>mylná platba u finančního partnera Gymnázium Sokolov</t>
  </si>
  <si>
    <t>mylná platba u Karlovarského kraje</t>
  </si>
  <si>
    <t>příjemce dotace dostatečně neprokázal náklady na energie související s realizací stavby;
neprovedení JŘBU na dodatečné stavební práce</t>
  </si>
  <si>
    <t>neproplacená dotace za II. etapu projektu; žádost o platbu podaná dne 28.7.2011</t>
  </si>
  <si>
    <t>oznamovacím dopisem ze dne 28.2.2013 byl projekt pozastaven z důvodů šetření nesrovnalostí</t>
  </si>
  <si>
    <t xml:space="preserve">JUDr. Martin Havel  </t>
  </si>
  <si>
    <t xml:space="preserve">JUDr. Martin Havel                 </t>
  </si>
  <si>
    <t>konečný uživatel nezadal zakázku transparentním a nediskriminačním způsobem (identifikováno kontrolou MMR+uložena nápravná opatření);
kontrolou FÚ bylo zjištěno, že konečný příjemce nesplnil nápravná opatření uložená kontrolou MMR</t>
  </si>
  <si>
    <t>porušení zásady nediskriminace - uvedení min. taktovací frekvence (nákup PC a notebooků)</t>
  </si>
  <si>
    <t xml:space="preserve">z toho doručený platební výměr /provedená korekce/ vyměřená pokuta ÚOHS </t>
  </si>
  <si>
    <t>Celkový objem dotčených projektů</t>
  </si>
  <si>
    <t>Poměr aktuální výše zjištěného pochybení/ celkový objem dotčených projektů</t>
  </si>
  <si>
    <t>sl. 7</t>
  </si>
  <si>
    <t>sl. 8</t>
  </si>
  <si>
    <t xml:space="preserve">Součet sl. 5 a sl. 6. </t>
  </si>
  <si>
    <t>sl.1</t>
  </si>
  <si>
    <t>sl.2</t>
  </si>
  <si>
    <t>sl.3</t>
  </si>
  <si>
    <t>sl.4</t>
  </si>
  <si>
    <t>sl.5</t>
  </si>
  <si>
    <t>sl.6</t>
  </si>
  <si>
    <t>sl.7</t>
  </si>
  <si>
    <t>sl.8</t>
  </si>
  <si>
    <t>sl.9</t>
  </si>
  <si>
    <t>sl.10</t>
  </si>
  <si>
    <t>sl.12</t>
  </si>
  <si>
    <t>sl.13</t>
  </si>
  <si>
    <t>sl.15</t>
  </si>
  <si>
    <t>sl.14 (sl.11/sl.10)</t>
  </si>
  <si>
    <t>sl.15 (sl. 11/sl.6)</t>
  </si>
  <si>
    <t>Poměr aktuální výše zjištěného pochybení/ celkový objem dotčeného projektu</t>
  </si>
  <si>
    <t>datum úhrady 16.1.2015</t>
  </si>
  <si>
    <t>Poměr aktuálních částek, které již byly vyměřeny nebo jsou očekávány po skončených námitkových řízeních, odvoláních a celkový objem dotčeného projektu (poměr sl. 4/sl. 2).</t>
  </si>
  <si>
    <t>Poměr aktuálních částek, které již byly vyměřeny nebo jsou očekávány po skončených námitkových řízeních, odvoláních  a původně vyčíslených identifikovaných zjištění z kontrolních protokolů, auditních zpráv, rozhodnutí, případně jiných dokumentů
(poměr sl. 4/sl. 3).</t>
  </si>
  <si>
    <t>Příloha č. 1</t>
  </si>
  <si>
    <t>MŠMT
odvod za porušení rozpočtové kázně</t>
  </si>
  <si>
    <t>MPSV
zkrácení dotace</t>
  </si>
  <si>
    <t>v akčním plánu není člen RKK stanoven</t>
  </si>
  <si>
    <t>z toho očekávaný finanční postih - odvod, pokuta nebo korekce</t>
  </si>
  <si>
    <t>29.3.2011-30.5.2014, není  finančně ukončen</t>
  </si>
  <si>
    <t>1.1.2013-31.12.2014</t>
  </si>
  <si>
    <t>porušení zásady transparentnosti, rovného zacházení a diskriminace § 6 ZVZ - požadavek na dispozici s obalovnou</t>
  </si>
  <si>
    <t xml:space="preserve">porušení zásady transparentnosti, rovného zacházení a diskriminace § 6 ZVZ - požadavek na dispozici s obalovnou;  čestné prohlášení v nabídce uchazeče nesplňovalo požadavky dle ZVZ </t>
  </si>
  <si>
    <t xml:space="preserve">pochybení v 6 veřejných zakázkách - chybné technické kvalifikační předpoklady -zadavatel požadoval seznam referencí za 3 roky (v ZVZ je 5 let); chybné posouzení a hodnocení nabídek, které mělo vliv na výběr dodavatele; chybný postup při zadávání víceprací; dělení veřejných zakázek </t>
  </si>
  <si>
    <t>pochybení ve 3 veřejných zakázkách -dělení veřejných zakázek; chybný postup při zadávání víceprací</t>
  </si>
  <si>
    <t>pochybení v 5 veřejných zakázkách -porušení zásady transparentnosti  - nedodržení lhůty pro podání nabídek; porušení zásady rovného zacházení; porušení zásady nediskriminace - nehodnotitelné kritérium</t>
  </si>
  <si>
    <t>zadavatel v zadávací dokumentaci uvedl specifický požadavek na (minimální) taktovací frekvenci procesorů - porušení zákazu diskriminace - po námitkách bez zjištění</t>
  </si>
  <si>
    <t>platební výměry doručeny 10/2013;
6.11.2013 podaná odvolání proti platebním výměrům; 
odvod uhrazen 4.11.2013</t>
  </si>
  <si>
    <t xml:space="preserve">12.8.2010 ukončena veřejnosprávní kontrola - námitkám nebylo vyhověno;
11.5.2012 oznámení MMR ČR o provedení korekce; 
projekt není dosud  finančně ukončen </t>
  </si>
  <si>
    <t>rozhodnutí o pokutě z 4.4.2012; pokutu ÚOHS uhradil ředitel školy - rozhodnutí škodní komise ze dne 21.5.2012; datum úhrady 20.6.2012</t>
  </si>
  <si>
    <t>ÚOHS 10.4.2014 zamítnul rozklad, rozhodnutí o pokutě nabylo právní, pokuta uhrazena;
10.6.2014 podaná správní žaloba</t>
  </si>
  <si>
    <t>rozhodnutí o pokutě z 10.6.2014; KKN a.s. rozklad nepodávala, KKN pokutu uhradila</t>
  </si>
  <si>
    <t>rozhodnutí o pokutě z 13.1.2014; KKN a.s. pokutu uhradila</t>
  </si>
  <si>
    <t>Ing. Jan Zborník/
Ing. Petr Navrátil</t>
  </si>
  <si>
    <t>Ing. Jan Zborník/ 
Ing. Petr Navrátil</t>
  </si>
  <si>
    <t xml:space="preserve">Projekt revitalizace Centra vzdělávání ISŠTE Sokolov
CZ.1.09/1.3.00/18.00376 </t>
  </si>
  <si>
    <t xml:space="preserve">Rozvoj dopravní infrastruktury silnic II. a III. třídy v Karlovarském kraji - II. etapa
CZ.1.09/3.1.00/19.00524 </t>
  </si>
  <si>
    <t xml:space="preserve">Art centrum Galerie 4 - rekonstrukce Špýcharu, Františkánské náměstí 30/1, Cheb 
CZ.1.09/4.1.00/71.01161 </t>
  </si>
  <si>
    <t>II/21047 Modernizace silnice Nejdek - Pernink 
CZ.1.09/3.1.00/67.01111</t>
  </si>
  <si>
    <t>správní delikt - zadavatel nedodržel postup stanovený ZVZ, požadoval seznam referencí za 3 roky (v ZVZ je 5 let)</t>
  </si>
  <si>
    <t>správní delikt - zadavatel stanovil kratší lhůtu pro podání nabídek</t>
  </si>
  <si>
    <t>na ÚOHS předána dokumentace k přezkoumání veřejné zakázky - správní řízení nebylo dosud zahájeno</t>
  </si>
  <si>
    <t>správní delikt - zadavatel nedodržel postup stanovený v ZVZ, když požadoval jistotu ve výši 1 000 000,-- Kč</t>
  </si>
  <si>
    <t xml:space="preserve">z uhrazených způsobilých výdajů byly odečteny položky nesoucí název „oprava“ s odůvodněním, že výdaje na opravy nejsou dle pravidel ROP SZ  způsobilými </t>
  </si>
  <si>
    <t>datum úhrady 8/2013</t>
  </si>
  <si>
    <t>Příloha č.2</t>
  </si>
  <si>
    <t>Plošná korekce
usnesení č. ZKK 196/08/13 
ze dne 19. 8. 2013</t>
  </si>
  <si>
    <t>zadavatel neprodloužil lhůtu pro podání nabídek vzhledem ke změnám zadávací dokumentace</t>
  </si>
  <si>
    <t xml:space="preserve">zadavatel neprovedl žádná výběrová řízení, případně provedení výběrového řízení nebyl schopen prokázat, část dokladů nebyla uznatelná, neboť se nejednalo o výdaje související s projektem, nebo předložené doklady neměly potřebné náležitosti, či nebyly doklady k vykázaným výdajům vůbec doloženy </t>
  </si>
  <si>
    <t xml:space="preserve">FÚ
odvod </t>
  </si>
  <si>
    <t>FÚ
úrok z posečkání za odvod a penále</t>
  </si>
  <si>
    <t>FÚ
odvod - doplatek</t>
  </si>
  <si>
    <t>FÚ  
penále</t>
  </si>
  <si>
    <r>
      <t xml:space="preserve">Částka odpovídá skutečně doručeným platebním výměrů a rozhodnutím o pokutě. Proti platebním výměrům/ rozhodnutím o pokutě podává příjemce dotace odvolání/rozklad. Odvod/pokuta je uhrazena až v okamžiku nabytí právní moci platebního výměru/rozhodnutí o pokutě </t>
    </r>
    <r>
      <rPr>
        <sz val="12"/>
        <color rgb="FF00B050"/>
        <rFont val="Calibri"/>
        <family val="2"/>
        <charset val="238"/>
        <scheme val="minor"/>
      </rPr>
      <t>(zelená barva v příloze č. 1 a 2)</t>
    </r>
    <r>
      <rPr>
        <sz val="12"/>
        <color theme="1"/>
        <rFont val="Calibri"/>
        <family val="2"/>
        <charset val="238"/>
        <scheme val="minor"/>
      </rPr>
      <t xml:space="preserve">. 
Dosud neuhrazené platební výměry/rozhodnutí o pokutě nenabyly právní moci a částky nemusejí být konečné </t>
    </r>
    <r>
      <rPr>
        <sz val="12"/>
        <color rgb="FF7030A0"/>
        <rFont val="Calibri"/>
        <family val="2"/>
        <charset val="238"/>
        <scheme val="minor"/>
      </rPr>
      <t>(fialová barva v příloze č. 1 a č. 2)</t>
    </r>
    <r>
      <rPr>
        <sz val="12"/>
        <color theme="1"/>
        <rFont val="Calibri"/>
        <family val="2"/>
        <charset val="238"/>
        <scheme val="minor"/>
      </rPr>
      <t xml:space="preserve">. </t>
    </r>
  </si>
  <si>
    <t xml:space="preserve">     viz součet sl. 4 v tabulce č. 1</t>
  </si>
  <si>
    <t xml:space="preserve">     viz usnesení č. ZKK 196/08/13 ze dne 19. 8. 2013</t>
  </si>
  <si>
    <t xml:space="preserve">     podrobněji viz příloha č. 1 a č. 2</t>
  </si>
  <si>
    <t>Přehled finančních postihů (odvodů, korekcí a pokut) u projektů spolufinancovaných z EU</t>
  </si>
  <si>
    <t xml:space="preserve">diskriminační nastavení kvalifikačních předpokladů; 
nedodržení povinnosti zadat zakázku v souladu se zadávací dokumentací;
uzavřena smlouva s uchazečem, který neprokázal splnění kvalifikačních předpokladů </t>
  </si>
  <si>
    <t>nedodržení maximální jednotkové ceny dle rozpočtu; 
nezpůsobilý cestovní výdaj</t>
  </si>
  <si>
    <t>rozdíly mezi proplacenými výdaji a dodaným zařízením; dodané zařízení neodpovídalo položkovému rozpočtu a fakturám</t>
  </si>
  <si>
    <t xml:space="preserve">zadavatel u VZ nepožadoval od uchazečů doklady dle § 68 odst. 3 ZVZ (předběžná nabídka v dynamickém nákupním systému musí obsahovat, zda dodavatel splňuje podmínky) </t>
  </si>
  <si>
    <t>osazení sloupků na jiné místo bez nahlášení změny projektu na ÚRR</t>
  </si>
  <si>
    <t>8.12.2014 ukončena veřejnosprávní kontrola -  námitkám v plném rozsahu bylo vyhověno</t>
  </si>
  <si>
    <t>Aktuální výše zjištěného pochybení vztaženo pouze k dotaci</t>
  </si>
  <si>
    <t>Aktuální výše zjištěného pochybení 
vztaženo pouze k dotaci</t>
  </si>
  <si>
    <t>Poměr aktuální výše zjištěného pochybení/ původní výše zjištěného pochybení vztaženo pouze k dotaci</t>
  </si>
  <si>
    <t>Původně zjištěné pochybení v plné výši vztaženo pouze k dotaci</t>
  </si>
  <si>
    <t>Původně zjištěné pochybení vztaženo pouze k dotaci</t>
  </si>
  <si>
    <t>Očekávaný finanční postih - odvod (budoucí PV)/ korekce/pokuta</t>
  </si>
  <si>
    <r>
      <t xml:space="preserve">Celkový objem vynaložených finančních prostředků na projekt, včetně způsobilých a nezpůsobilých výdajů, poskytnuté dotace a vlastní spoluúčasti na financování projektu. 
U ukončených projektů částka vychází z konečného finančního vypořádání projektu, předkládaného ZKK k projednání. 
Pokud je projekt v realizaci, vychází celkový objem projektu ze smlouvy/rozhodnutí o dotaci </t>
    </r>
    <r>
      <rPr>
        <sz val="12"/>
        <color rgb="FF0070C0"/>
        <rFont val="Calibri"/>
        <family val="2"/>
        <charset val="238"/>
        <scheme val="minor"/>
      </rPr>
      <t>(modrý text v příloze č. 1 a č. 2)</t>
    </r>
    <r>
      <rPr>
        <sz val="12"/>
        <color theme="1"/>
        <rFont val="Calibri"/>
        <family val="2"/>
        <charset val="238"/>
        <scheme val="minor"/>
      </rPr>
      <t>.</t>
    </r>
    <r>
      <rPr>
        <sz val="12"/>
        <color rgb="FF0070C0"/>
        <rFont val="Calibri"/>
        <family val="2"/>
        <charset val="238"/>
        <scheme val="minor"/>
      </rPr>
      <t xml:space="preserve"> </t>
    </r>
  </si>
  <si>
    <r>
      <t xml:space="preserve">Výše původně identifikovaného pochybení na základě protokolu z kontroly, zprávy z auditu operace nebo rozhodnutí o pokutě, případně jiných dokumentů. Proti kontrolním zjištěním byly příjemci dotace podávány námitky nebo stanoviska apod. 
</t>
    </r>
    <r>
      <rPr>
        <b/>
        <sz val="12"/>
        <color theme="1"/>
        <rFont val="Calibri"/>
        <family val="2"/>
        <charset val="238"/>
        <scheme val="minor"/>
      </rPr>
      <t>Částka se vztahuje pouze k dotaci.</t>
    </r>
  </si>
  <si>
    <t>Celkem aktuální výše zjištěného pochybení za KK, příspěvkové organizace a KKN a.s. - vztaženo pouze k dotaci</t>
  </si>
  <si>
    <t>pochybení ve 4 veřejných zakázkách -netransparentní hodnotící kritéria; netransparentní hodnocení nabídek a jeho nepřezkoumatelnost; dodatečné stavební práce realizované bez zadávacího řízení; neoprávněné použití JŘBU</t>
  </si>
  <si>
    <t>správní delikt -  zadavatel stanovili způsob hodnocení nabídek v rozporu se zásadou transparentnosti</t>
  </si>
  <si>
    <t>pochybení ve 2 veřejných zakázkách -netransparentní hodnotící kritéria; netransparentní hodnocení nabídek; netransparentní a diskriminační hodnotící kritéria</t>
  </si>
  <si>
    <t>správní delikt - zadavatel nedodržel postup stanovený ZVZ a zásadu transparentnosti, když nestanovil v hodnotícím kritériu minimální požadavky</t>
  </si>
  <si>
    <t xml:space="preserve">pochybení ve 3 veřejných zakázkách -porušení zásady transparentnosti, rovného zacházení a diskriminace § 6 ZVZ - požadavek na dispozici s obalovnou; vítězný uchazeč nesplnil zadávací podmínky; čestné prohlášení v nabídce uchazeče nesplňovalo požadavky dle ZVZ </t>
  </si>
  <si>
    <t>pochybení ve 3 veřejných zakázkách - zadavatel nepostupoval na základě doporučení ÚRR a nezrušil rozhodnutí o výběru nejvhodnější nabídky (nabídka uchazeče neobsahovala čestné prohlášení dle ZVZ); zadavatel požadoval složení jistoty ve výši 1 000 000,-- Kč, mohl požadovat 2% předpokládané hodnoty, tj. 560 000,-- Kč; zadavatel nevyloučil uchazeče, který nesplňoval požadavky zadavatele</t>
  </si>
  <si>
    <t>ukončený a finančně vypořádaný projekt, ÚRR provedl přesun způsobilých výdajů do nezpůsobilých výdajů ve výši navrhovaného krácení z administrativních kontrol s žádostí o platbu ze dne 21.3.2013 a 12.9.2013;
KKN a.s. se  domáhala ochrany proti nepřezkoumatelnosti a nesprávnému jednání a postupu ÚRR SZ , a to stížnostmi a žádostmi u MF ČR</t>
  </si>
  <si>
    <t>správní delikt - zadavatel nedodržel postup stanovený ZVZ, když nevyloučil z účasti v zadávacím řízení uchazeče, který nesplňoval zadávací podmínky</t>
  </si>
  <si>
    <t>dělení zakázek - zadavatel nebyl oprávněn provést VZ jako VZMR;  netransparentnost - informace v žádosti o dotaci nejsou , resp. v 1.MZ nejsou v souladu s předloženými dokumenty k výběr.řízení; zadavatel měl vyřadit nabídku, která neměla  čestné prohlášení uchazeče dle ZVZ</t>
  </si>
  <si>
    <t xml:space="preserve"> z toho očekávaný finanční postih - odvod (budoucí PV)/pokuta/ korekce</t>
  </si>
  <si>
    <t>sl.11 (sl. 12 + sl.13)</t>
  </si>
  <si>
    <t xml:space="preserve">Rozvoj dopravní infrastruktury silnic II. a III. třídy v Karlovarském kraji - I. etapa - CZ.1.09/3.1.00/07.00014 </t>
  </si>
  <si>
    <t>Atlas zajímavostí v Karlovarském kraji 
CZ.04.1.05/4.132.1/1795
v rámci grantového schematu
Podpora místních a regionálních služeb cestovního ruchu v KK pro veřejné subjekty
CZ.04.1.05/4.132.1</t>
  </si>
  <si>
    <t>Pořadové číslo</t>
  </si>
  <si>
    <t>maximální možný očekávaný finanční postih</t>
  </si>
  <si>
    <r>
      <rPr>
        <b/>
        <sz val="11"/>
        <color rgb="FF7030A0"/>
        <rFont val="Calibri"/>
        <family val="2"/>
        <charset val="238"/>
        <scheme val="minor"/>
      </rPr>
      <t>neuhrazeno - platební výměry nenabyly právní moci</t>
    </r>
    <r>
      <rPr>
        <b/>
        <sz val="11"/>
        <color rgb="FFFF0000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>a maximální možný očekávaný finanční postih</t>
    </r>
  </si>
  <si>
    <t>Ing. Kamil Řezníček/ PaedDr. Vratislav Emler</t>
  </si>
  <si>
    <t>MUDr. Berenika Podzemská do 30.11.2009/ MUDr. Václav Larva</t>
  </si>
  <si>
    <t>Návrh zprávy o auditu z 16.12.2014 -  předražené přístroje u 3 veřejných zakázek - stanovena finanční oprava ve výši 4.853.242,40 Kč (část dotace ve výši 85% je 4.125.256,04 Kč); 
zadavatel nedodržel postup dle ZVZ , když ve zprávě o posouzení a hodnocení nabídek nedostatečně popsala a zdůvodnil hodnocení</t>
  </si>
  <si>
    <t xml:space="preserve">od roku 2008 </t>
  </si>
  <si>
    <t>probíhá veřejnosprávní kontrola, protokol o kontrole doručen  5.2.2015, KKN a.s. .podala 20.2.2015 námitky proti zjištění v protokolu, 19.3.2015 doručeno  Vyřízení námitek - námitky zamítnuty</t>
  </si>
  <si>
    <t xml:space="preserve">ÚOHS bude předána dokumentace k přezkoumání veřejné zakázky - nedodržení lhůty 15 dnů pro uveřejnění dodatku smlouvy o dílo </t>
  </si>
  <si>
    <t>autorský dozor u více VŘ</t>
  </si>
  <si>
    <t>ÚRR
vrácení dotace/ odstoupení od smlouvy</t>
  </si>
  <si>
    <t>21.1.2014-16.12.2015 (odstoupeno od smlouvy)</t>
  </si>
  <si>
    <t>10.11.2014 ukončena veřejnosprávní kontrola - námitkám nebylo vyhověno;
usnesením č. ZKK 25/02/15 z 12.2.2015 bylo schváleno podání návrhu na ukončení smlouvy o dotaci a dokončení celé akce v režimu investiční akce plně hrazené Karlovarským krajem ve výši již poskytnutých finančních prostředků (23 661 620,-- Kč)  
Odstoupení od projektu bylo schváleno RKK 1352/12/14. Vratka dotace uhrazena dne 20.2.2015 na účet poskytovatele.</t>
  </si>
  <si>
    <t xml:space="preserve">9/2014 ukončena veřejnosprávní kontrola
protokol č. RRSZ 17123/2014.
2.6.2015 doručena
Zpráva o auditu operace
č. ROPSZ/2015/O/020 ze dne 19.5.2015, potvrzen závěru z VSK, vč. výše fin. postihu, ve zprávě je uveden nulový finanční postih. </t>
  </si>
  <si>
    <r>
      <t xml:space="preserve">porušení zákazu diskriminace - požadavek na dvoujádrový procesor a frekvenci procesorů - </t>
    </r>
    <r>
      <rPr>
        <sz val="11"/>
        <rFont val="Calibri"/>
        <family val="2"/>
        <charset val="238"/>
        <scheme val="minor"/>
      </rPr>
      <t>finanční úřad zjištění nepotvrdil;</t>
    </r>
    <r>
      <rPr>
        <sz val="11"/>
        <color theme="1"/>
        <rFont val="Calibri"/>
        <family val="2"/>
        <charset val="238"/>
        <scheme val="minor"/>
      </rPr>
      <t xml:space="preserve">
mylná platba ve výši 2 001 070,-- Kč</t>
    </r>
  </si>
  <si>
    <t>nejednoznačné vymezení  kritérií (estetická a kvalitativní úroveň vzorků);
porušení zákazu diskriminace - požadavek na dvoujádrový procesor a frekvenci procesorů - finanční úřad zjištění nepotvrdil</t>
  </si>
  <si>
    <t>nejednoznačné vymezení  kritérií (estetická a kvalitativní úroveň vzorků);
porušení zákazu diskriminace § 6 ZVZ - požadavek na dvoujádrový procesor a frekvenci procesorů - finanční úřad zjištění nepotvrdil</t>
  </si>
  <si>
    <t>ÚOHS 29.12.2014 zamítnul rozklad, rozhodnutí o pokutě nabylo právní, pokuta uhrazena 23.2.2015; 24.2.2015 podaná správní žaloba na Krajský soud v Brně
24.6.2015 doručeno stanovisko žalované strany; 8.7. 2015 byla odeslána replika na Krajský soud v Brně</t>
  </si>
  <si>
    <t>18.11.2014 ukončena veřejnosprávní kontrola - námitkám bylo částečně vyhověno (námitky k "obalovnám" byly zamítnuty)
15.4.2015 Oznámení výsledku šetření  podnětu ÚOHS-P38/2015/VZ-7500/2015/551/Sbe  - bez  sankce</t>
  </si>
  <si>
    <t>zjištění vychází z návrhu Zprávy o auditu operace ze dne 16.12.2014, KKN a.s. odeslala 22.1.2015 k návrhu zprávy své stanovisko, stanovisko bylo KKN a.s. doplněno 26.2.2015; 13.3.2015 KKN a.s obdržela Zprávu o auditu operace č. AO/2014/MO/035 ze dne 11.3.2015 - auditní orgány vypustil zjištění "předražené přístroje" ve výši 4.853.242,40 Kč (část dotace  4.125.256,04 Kč); 
auditní orgán ponechal zjištění za nedodržení postupu dle ZVZ ve výši 4.447.225,65 Kč, tj ve vztahu k dotaci ve výši 3.780.141,80 Kč</t>
  </si>
  <si>
    <r>
      <t xml:space="preserve">ÚOHS si dne 13.3.2015 vyžádal zaslání písemného vyjádření k podnětu a zaslání dokumentace k VZ; 
18.3.2015 na ÚOHS odesláno vyjádření a dokumentace k VZ; </t>
    </r>
    <r>
      <rPr>
        <sz val="11"/>
        <color theme="1"/>
        <rFont val="Calibri"/>
        <family val="2"/>
        <charset val="238"/>
        <scheme val="minor"/>
      </rPr>
      <t>24.4.2015 ÚOHS oznámení o zahájení správního řízení čj: ÚOHS-S245/2015/VZ-10117/2015/543/Jwe
29.4.2015 odesláno stanovisko  na ÚOHS</t>
    </r>
  </si>
  <si>
    <t>Prezentace Karlovarského kraje - Živého kraje 
CZ.1.09/4.3.00/72.01151</t>
  </si>
  <si>
    <t>21.1.2014 -31.12.2015</t>
  </si>
  <si>
    <t>příjemce dotace soutěžil samostatně zpracování projektové dokumentace a autorský dozor; k zajištění autorského dozoru vyzval pouze 1 dodavatele - sankce 25 % z hodnoty veřejné zakázky</t>
  </si>
  <si>
    <t>MPSV
zkrácení dotace/ platební výměr</t>
  </si>
  <si>
    <t>1. v dokumentech veřejné zakázky je uvedena jiná firma, objednávka uzavřena s jinou firmou - sankce 100 %
2. uchazeč nedoložil osvědčení o řádném plnění 3 zakázek - sankce  5 %</t>
  </si>
  <si>
    <t>23.11.2014 ukončena veřejnosprávní kontrola - bez zjištění; v 1/2015 MPSV podalo podnět na ÚOHS; 16.6.2015 ÚOHS  Rozhodnutí o pokutě 15.000,-- Kč; 29.6.2015 dle rozhodnutí vedení kraje se rozklad podávat nebude</t>
  </si>
  <si>
    <t>Zpráva z auditu operace č. 85 z 6.4.2012 (Deloitte); 
Závěrečná zpráva OLAF z 11.1.2013;
19.9.2014 bylo zahájeno daňové řízení</t>
  </si>
  <si>
    <t xml:space="preserve">Zpráva z auditu operace č. 85 z 6.4.2012 (Deloitte) nebyly zjištěny žádné způsobilé výdaje pouze nezpůsobilé; 
Závěrečná zpráva OLAF z 11.1.2013 - obchodní reference dokazující splnění požadovaných kvalifikačních kritérií u VZ na stavební práce byly nepravdivé </t>
  </si>
  <si>
    <t>Investiční podpora procesu transformace DOZP "PATA" v Hazlově, p. o., 1. etapa, část II - CZ.1.06/3.1.00/07.08463</t>
  </si>
  <si>
    <t xml:space="preserve">Modernizace a vybavení přístrojového vybavení nemocnic KKN (ROP IV.)
CZ.1.09/1.3.00/78.01252 </t>
  </si>
  <si>
    <t>ISŠ Cheb - Centrum dřevozpracujících oborů
CZ.1.09/1.3.00/78.01260</t>
  </si>
  <si>
    <t>1.8.2014 - 30.10.2015</t>
  </si>
  <si>
    <t>30.1.2015 si ÚOHS vyžádal dokumentaci, 9.2.2015 zasláno na ÚOHS stanovisko k podanému podnětu
3.8.2015 Výsledek šetření UOHS - nebyly shledány důvody pro zahájení spr.řízení</t>
  </si>
  <si>
    <t>Lineární urychlovač pro nemocnici v Chebu - přístavba zázemí
CZ.1.09/1.3.00/78.01273</t>
  </si>
  <si>
    <t>1.11.2014 - 30.10.2015</t>
  </si>
  <si>
    <t>sl. 4  
(sl. 5 + sl. 6)</t>
  </si>
  <si>
    <t>sl. 7  
(sl. 4/sl.3)</t>
  </si>
  <si>
    <t>sl. 8 
(sl. 4/sl. 2)</t>
  </si>
  <si>
    <t>7/2014 ukončena VSK, podány námitky, v 8/2015 vydán Dodatek k protokolu o kontrole RRSZ 14703/2015 - námitkám částečně vyhověno, bude provedena korekce. Po provedení celkové korekce je možné podat spor z VPS.</t>
  </si>
  <si>
    <t>Obnova přístrojového vybavení oddělení onkologie a radioterapie v nemocnici Cheb - lineární urychlovač
CZ.1.09/1.3.00/87.01386</t>
  </si>
  <si>
    <t>datum úhrady 2/2014;
27.8.2015 částečně prominuté penále ve výši 67.949,-- Kč</t>
  </si>
  <si>
    <t>datum úhrady 1/2014; 
27.8.2015 částečně prominuté penále ve výši 10.635,-- Kč</t>
  </si>
  <si>
    <t>Vybudování zázemí pro vstup do Štoly č. 1 v Jáchymově
CZ.1.09/4.1.00/83.01257</t>
  </si>
  <si>
    <t>4.11.2014 ukončena veřejnosprávní kontrola - námitky zamítnuty; 15.5.2015 zahájeno daňové řízení; 1.6.2015 a 10.6.2015 zasláno na ÚRR stanovisko a dokumentace k veřejné zakázce
Dne 15.7.2015 doručen PV č.j. RRSZ 15409/2015 na odvod za PRK ve výši 10 % ze získané dotace; 13.8.2015 bylo podáno odvolání proti platebnímu výměru</t>
  </si>
  <si>
    <t>4.11.2014 ukončena veřejnosprávní kontrola - námitky zamítnuty; 15.5.2015 zahájeno daňové řízení; 1.6.2015 a 10.6.2015 zasláno na ÚRR stanovisko a dokumentace k veřejné zakázce;
Dne 15.7.2015 doručen PV č.j. 15402/2015 na odvod za PRK ve výši 5 % ze získané dotace; 13.8.2015 bylo podáno odvolání proti platebnímu výměru</t>
  </si>
  <si>
    <t>1.3.2015 - 30.10.2015</t>
  </si>
  <si>
    <t>před podpisem dotační smlouvy</t>
  </si>
  <si>
    <t>zadavatel nedodržel zásadu transparentnosti - nedoložil návrh smlouvy o dílo vítězného uchazeče, která má být součástí nabídky, dále zadavatel nepožadoval prohlášení o kvalifikačních předpokladech všech jednatelů nabízející společnosti, dále zadavatel nedodržel zásadu Transparentnosti - není zřejmý postup hodnocení dle bodového hodnocení, ke kontrole byly předloženy dvě rozhodnutí o výběru nejvhodnější nabídky s různou datací</t>
  </si>
  <si>
    <t>části nabídky doloženy v cizím jazyce - pochybení při otevírání obálek,
navrhovaná finanční oprava odkazuje na pochybení při hodnocení, k pochybení došlo však při otevírání obálek</t>
  </si>
  <si>
    <t>Česko – bavorský geopark - zpřístupnění dolu Jeroným v Čisté - vstupní objekt dolu Jeroným  
CZ.1.09/4.1.00/71.01170</t>
  </si>
  <si>
    <t>Garant projektu - člen RKK, ZKK dle Akčního plánu (garant pouze za dobu realizace projektu, ne pro případné řešení škody)</t>
  </si>
  <si>
    <t>Centralizace lékařské péče v nemocnici v Karlových Varech
CZ.1.09/1.3.00/78.01253</t>
  </si>
  <si>
    <t>porušení § 71 ZVZ, kdy se komise pro otevírání obálek sešla pouze v počtu dvou členů, namísto ZVZ stanovených min. tří členů</t>
  </si>
  <si>
    <t>porušení § 71 ZVZ, kdy se komise pro otevírání obálek sešla pouze v počtu dvou členů, namísto ZVZ stanovených min. tří členů; dále zadavatel nevyzval k objasnění nabídky jednoho z uchazečů a vyřadil ho</t>
  </si>
  <si>
    <t>1.1.2007 - 28.7.2011 pozastaven</t>
  </si>
  <si>
    <t>pochybení v zakázce "Zpracování studie proveditelnosti" - nevyhotovení písemného záznamu o vyhodnocení doručených nabídek</t>
  </si>
  <si>
    <t>správní delikt dle  = 120 odst.1 písm.a) ZVZ - předmět VZ byl vymezen příliš široce, požadování předložení certifikátu systému managementu bezpečnosti informací</t>
  </si>
  <si>
    <t>projekt není zaznamenán v AP</t>
  </si>
  <si>
    <t>Rozvoj dopravní infrastruktury silnic II. a III. třídy v Karlovarském kraji - III.etapa 
CZ.1.09/3.1.00/67.01128</t>
  </si>
  <si>
    <t>Ing. Petr Navrátil/
Jakub Pánik</t>
  </si>
  <si>
    <t>Ing. Eva Valjentová/
PhDr. Oleg Kalaš / 
Mgr. Petr Zahradníček</t>
  </si>
  <si>
    <t>JUDr. Václav Sloup / 
Ing. Edmund Janisch</t>
  </si>
  <si>
    <t>porušení povinnosti zrušit  VZ dle Pokynu pro zadávání VZ; zadávací dokumentace neobsahuje v předmětu požadavek na provádění  autorského dozoru</t>
  </si>
  <si>
    <t>oznámení o udělení korekce z 22.9.2014; rozhodnutí o námitkách ze dne 5.12.2014 - neakceptovány; 30.5.2015 MŽP zaslalo podnět na FÚ (upřesnění částky)</t>
  </si>
  <si>
    <t xml:space="preserve">KSÚS vytvořila prostřednictvím projektu jiný peněžní příjem ve výši 1.069.688,- Kč, které snižují způsobilé výdaje projektu </t>
  </si>
  <si>
    <t>JUDr. Václav Sloup/
Ing. Edmund Janish</t>
  </si>
  <si>
    <t>Ing. Václav Jakubík/
Ing. Josef Hora</t>
  </si>
  <si>
    <t>Ing. Petr Navrátil/ JUDr. Martin Havel</t>
  </si>
  <si>
    <t>PhDr. Oleg Kalaš/
Mgr. Petr Zahradníček</t>
  </si>
  <si>
    <t>Bc. Miloslav Čermák/ 
Jakub Pánik</t>
  </si>
  <si>
    <r>
      <t xml:space="preserve">proveden přesun do nezpůsobilých výdajů- není pokryto dotací;  zbývající část dotace byla poskytnuta v 9/2014; 
</t>
    </r>
    <r>
      <rPr>
        <b/>
        <sz val="11"/>
        <color theme="1"/>
        <rFont val="Calibri"/>
        <family val="2"/>
        <charset val="238"/>
        <scheme val="minor"/>
      </rPr>
      <t>30.3.2015</t>
    </r>
    <r>
      <rPr>
        <sz val="11"/>
        <color theme="1"/>
        <rFont val="Calibri"/>
        <family val="2"/>
        <charset val="238"/>
        <scheme val="minor"/>
      </rPr>
      <t xml:space="preserve"> odeslán Návrh na zahájení sporu z VPS; 12.5.2015 doručen platební výměr na správní poplatek ve výši 2.000,-- Kč za nepeněžité plnění (uhrazen 3.5.2015); vyplacení zadržené části dotace ve výši 40.518.449,97 Kč bude řešeno v </t>
    </r>
    <r>
      <rPr>
        <b/>
        <sz val="11"/>
        <color theme="1"/>
        <rFont val="Calibri"/>
        <family val="2"/>
        <charset val="238"/>
        <scheme val="minor"/>
      </rPr>
      <t xml:space="preserve">samostatném řízení; </t>
    </r>
    <r>
      <rPr>
        <sz val="11"/>
        <color theme="1"/>
        <rFont val="Calibri"/>
        <family val="2"/>
        <charset val="238"/>
        <scheme val="minor"/>
      </rPr>
      <t xml:space="preserve">16.6.2015 doručeno vyjádření ÚRR ve věci sporu, 24.6.2015  odesláno na MF ČR  stanovisko ISŠTE; 
11.5.2015 zahájen MF ČR audit operace za II.etapu projektu;
31.8.2015 doručeno </t>
    </r>
    <r>
      <rPr>
        <b/>
        <sz val="11"/>
        <color theme="1"/>
        <rFont val="Calibri"/>
        <family val="2"/>
        <charset val="238"/>
        <scheme val="minor"/>
      </rPr>
      <t>rozhodnutí MF ČR ve prospěch ISŠTE</t>
    </r>
    <r>
      <rPr>
        <sz val="11"/>
        <color theme="1"/>
        <rFont val="Calibri"/>
        <family val="2"/>
        <charset val="238"/>
        <scheme val="minor"/>
      </rPr>
      <t xml:space="preserve"> v rámci nepeněžitého plnění
15.9.2015 doručeno Oznámení o krácení způsobilých výdajů projektu od ÚRR
do 5.10.2015 příprava reakce a obrany pro MF ČR</t>
    </r>
  </si>
  <si>
    <t xml:space="preserve">27.2.2014 odesláno odvolání proti platebnímu výměru; 7.5.2015 odvolání postoupeno na Odvolací fin.ředitelství v Brně; 19.8.2015 Rozhodnutí o odvolání - zamítnuto; 2.9.2015 doručen platební výměr na penále ve výši 924,-- Kč; 23.9.2015 podána žádost o prominutí penále </t>
  </si>
  <si>
    <t xml:space="preserve">27.2.2014 odesláno odvolání proti platebnímu výměru; 14.5.2015 Rozhodnutí o odvolání, částečně vyhověno - sníženo na 940,-- Kč; 18.6.2015 uhrazeno penále ve výši 885,-- Kč;  23.9.2015 podána žádost o prominutí penále </t>
  </si>
  <si>
    <r>
      <t xml:space="preserve">platební výměry doručeny 1/2014;
6.2.2014 podaná odvolání proti platebním výměrům;  platební výměry dosud nenabyly právní moci
</t>
    </r>
    <r>
      <rPr>
        <b/>
        <sz val="11"/>
        <color theme="1"/>
        <rFont val="Calibri"/>
        <family val="2"/>
        <charset val="238"/>
        <scheme val="minor"/>
      </rPr>
      <t>25.6.2014 odeslány finanční prostředky na úhradu PV na KSÚS</t>
    </r>
  </si>
  <si>
    <t>VZ -  "Modernizace mostu ev.č.210-015 Mnichov"</t>
  </si>
  <si>
    <t>6.10.2015 zastaveno správní řízení ÚOHS - nebyly zjištěny důvody pro uložení sankce</t>
  </si>
  <si>
    <t>porušena zásada transparentnosti při hodnocení - způsob jakým byl vyzván vítězný uchazeč k doplnění prokázání kvalifikace;
nedodržení požadovaného způsobu zahájení VŘ + porušení povinnosti zrušit VŘ</t>
  </si>
  <si>
    <t>pochybení ve 2 veřejných zakázkách - zadavatel zveřejnění dodatečných informací dle § 49 odst. 3 ZVZ zveřejnil s identifikačními údaji žadatelů; umělé dělení veřejných zakázek;
dále pochybení u VZ Autorský dozor - nevyhlášení VŘ</t>
  </si>
  <si>
    <t>Stanovisko ÚRR č. RRSZ 17300/2015 ze dne 6.8.2015, dne 19.8.2015 podány Námitky proti stanovisku
9.9.2015 podepsána Smlouva o dotaci v původní výši, neproveden přesun způsobilých výdajů do nezpůsobilých</t>
  </si>
  <si>
    <t>Modernizace strojů a zařízení školních dílen pro kvalitní výuku
CZ.1.09/1.3.00/68.01143</t>
  </si>
  <si>
    <t>2.1.2012 - 29.10.2015</t>
  </si>
  <si>
    <t>Pochybení v 9 VZ, kde zadavatel nedodržel základní pravidla zadávání VZ - požadovek na prokázání zkušeností předložením údajů o 1 zakázce (diskriminační kritérium), zkrácení lhůty pro podání nabídek, rozeslání hromadných e-mailů, změna zadávacích podmínek, umělé dělení zakázek - finanční oprava od 2 % - 25 %.</t>
  </si>
  <si>
    <t>14.10.2014 oznámení MŠMT o zkrácení dotace; 4.11.2014 podány námitky; 21.11.2014 a 21.1.2015 doručeny stanoviska k námitkám - zamítnuto; 
13.7.2015 Protokol  č. 47/2015-400; 27.7.2015 podány námitky; 9.9.2015 doručeno vyřízení námitek, ve kterém je stanovená sankce nižší, a to 109.136,60 Kč; očekáváme zahájení daňového řízení a stanovení konečné částky sankce; 
13.10.2015 ÚOHS neshledal důvody pro zahájení správního řízení</t>
  </si>
  <si>
    <t>16.6.2015 doručen protokol o kontrole; 7.7.2015 podány námitky; 31.7.2015
MPSV zamítlo námitky; 29.7.2015
podána závěrečná ŽoP; 28.8.2015 proběhla ze strany CRR kontrola na místě, bez nálezu a projekt byl postoupen MPSV k závěrečné kontrole</t>
  </si>
  <si>
    <t>10.9.2015 doručen Protokol z VSK; do 24.9.2015 odeslány námitky proti kontrolním zjištěním; 13.10.2015 námitky ÚRR zamítnul</t>
  </si>
  <si>
    <t>4.11.2014 ukončena veřejnosprávní kontrola - námitky zamítnuty; přesun do nezpůsobilých výdajů; ukončený projekt - vyúčtování bude předloženo do ZKK 3.12.2015</t>
  </si>
  <si>
    <t>výzva k podání nabídky neobsahovala povinnou publicitu;  zadavatel nepožadoval ve výzvě skutečnosti dle Pokynů RR SZ - předložení výpisu z OR a prokázání odbornosti
VZ -  "Modernizace mostu ev.č.210-015 Mnichov" Zadavatel uzavřel  Dodatek č. 2 ke smlouvě o dílo (prodloužení lhůty pro dokončení) v rozporu s §82 odst.7 zákona č 137/2006 sb ZVZ;
VZ - "Modernizace mostu ev.č.210-004 Klášter Teplá"  - uzavřená smlouva o dílo není v souladu se zadávací dokumentací -uchazeč uvedl záruční lhůty v rozporu s požadavky zadavatele
VZ na autorský dozor - umělé dělení zakázek</t>
  </si>
  <si>
    <t>pochybení ve 4 veřejných zakázkách -zadavatel obdržel neporovnatelné nabídky a nevyřadil nabídky uchazečů s nulovou nabídkovou cenou; vítězný uchazeč ve své nabídce neuvedl připomínky k návrhu smlouvy (bylo součástí výzvy); zadavatel nepožadoval ve výzvě skutečnosti dle Pokynů RR SZ - předložení výpisu z OR a prokázání odbornosti; čestné prohlášení uchazeče nebylo v souladu s ZVZ;
2 stejná zjištění: zadavatel nesečetl  předpokládané hodnoty spolu souvisejících dodávek či služeb -
autorský dozor u více VŘ;
zadavatel nevyhlásil VŘ u jedné zakázky</t>
  </si>
  <si>
    <t>10.11.2014 ukončena veřejnosprávní kontrola - námitkám částečně vyhověno; projekt byl finančně ukončen k 22.10.2015; APDM předloží projekt ZKK k  vyúčtování</t>
  </si>
  <si>
    <t>JUDr. Josef Pavel/ 
PaedDr. Josef Novotný/     
JUDr. Martin Havel</t>
  </si>
  <si>
    <t>10.1.2014 uhrazeno 5 000,-- Kč;
8.1.2014 podáno odvolání proti platebnímu výměru, 5.6.2015 Rozhodnutím o odvolání snížena částka na 576.277,-- Kč (uhrazeno 12.6.2015); 16.6.2015 platební výměr na penále ve výši 576.277,-- Kč (uhrazeno 26.6.2015); 
RKK 676/07/15 z 13.7.2015 - příprava správní žaloby, správní žaloba podána 30.7.2015</t>
  </si>
  <si>
    <t>ÚRR
odvod za porušení rozp. kázně</t>
  </si>
  <si>
    <t>16.4.2015 doručen Návrh zprávy o auditu; 26.6.2015 zasláno na MF ČR stanovisko k návrhu zprávy
1.9.2015 Zpráva z AO - jiný peněžní příjem potvrzen</t>
  </si>
  <si>
    <t>10.11.2014 ukončena veřejnosprávní kontrola - námitkám nebylo vyhověno
9.4.2015  doručen  zápis z administrativní kontroly č.j. : RRSZ 7426/2015 ze dne 8.4.2015
14.4.2015 podáno nesouhlasné stanovisko,
27.5.2015 sdělení ke stanovisku, částečně vyhověno.
14.10.2015 Protokol o kontrole, podány námitky, kterým bylo částečně vyhověno</t>
  </si>
  <si>
    <t>6.5.2015 výsledek administrativní kontroly; 13.10.2015 zahájena VSK; 16.10.2015 Protokol o kontrole; 2.11.2015  KK podal námitky proti zjištěním; 9.11.2015 námitky byly ÚRR zamítnuty</t>
  </si>
  <si>
    <t>8.7.2015 doručen Protokol z VSK; 23.7.2015 podány námitky; 5.8.2015 námitkám částečně vyhověno; 13.11.2015 Protokol o kontrole ŽoP II.etapa - bez zjištění</t>
  </si>
  <si>
    <t>13.10.2014 odesláno odvolání proti platebnímu výměru; 25.5.1015 odvolání postoupeno na MF ČR (25.6.2015 výzva MF k doplnění, 2.7.2015 odesláno na MF vyjádření); 25.11.2015 Rozhodnutí MFČR - odvolání se zamítá;  odvod uhrazen v 12/2015</t>
  </si>
  <si>
    <t>19.6.2013-31.12.2014
není  finančně ukončen</t>
  </si>
  <si>
    <t xml:space="preserve">ÚOHS neshledal důvod pro zahájení správního řízení </t>
  </si>
  <si>
    <t xml:space="preserve">na základě výsledků auditů operace provedených Deloitte Advisory s.r.o. podal dne 7.6.2012 hejtman podnět k prošetření veřejných zakázek týkajících se projektu  </t>
  </si>
  <si>
    <t>24.10.2014 Protokol RRSZ 22527/2014, 22.3.2015 Kontrola RRSZ 6003/2015, 22.4.2015 Stanoviska RRSZ 9238/2015 a RRSZ 9241/2015. Nyní probíhá administrace závěrečné MZ a ŽoP - očekáváme Protokol z VSK se ŽoP.
23.10.2015 Protokol RRSZ 22033/2015 - podány námitky
4.12.2015 Dodatek k protokolu - námitkám částečně vyhověno</t>
  </si>
  <si>
    <t xml:space="preserve">
Houslařská škola
CZ. 04.1.03/3.1.15.2/0194</t>
  </si>
  <si>
    <t xml:space="preserve">
8.12.2006 -31.10.2007</t>
  </si>
  <si>
    <t xml:space="preserve">
projekt nebyl v 
Akčním plánu</t>
  </si>
  <si>
    <t xml:space="preserve">
ISŠ Cheb</t>
  </si>
  <si>
    <t xml:space="preserve">
Ing. Kamil Řezníček/ 
PaedDr. Vratislav Emler</t>
  </si>
  <si>
    <t>ÚRR 
odvod za porušení rozp. Kázně</t>
  </si>
  <si>
    <t>pochybení při hodnocení nabídek, v protokolu o hodnocení uvedeno 7 členů komise, podepsáno 6 členů</t>
  </si>
  <si>
    <t>VZ zajištění poradenských služeb -  dokumentace neobsahuje informaci, kdy a jak byli osloveni uchazeči;
VZ projektová dokumentace - pochybení při hodnocení nabídek, v protokolu o hodnocení uvedeno 7 členů komise, podepsáno 6 členů;
u dalších 2 VZ - umělé dělení zakázek</t>
  </si>
  <si>
    <t>neprovedení VŘ na dodavatele - vícepráce nad rámec smlouvy</t>
  </si>
  <si>
    <t>Zpráva z Auditu operace MF ČR - jiný peněžní příjem - nejedná se o VZ;
doporučení z AO pro ŘO na prověření "jiného peněžního příjmu" - prozatím da%nové řízení nezahájeno</t>
  </si>
  <si>
    <t>20.10.2015 zjištění jiný peněžní příjem - prodej vyfrézovaného asfaltu a dřevní hmoty - pro AO bez finanční opravy (nespadá do audit.období), avšak výzva ŘO o prošetření v dalších etapách;
 prozatím šetření ani daňové řízení nezahájeno</t>
  </si>
  <si>
    <t>ÚRR 
odvod za porušení rozp. Kázně dle MFCR
audit operace č: 
ROPSZ/2015/O/015</t>
  </si>
  <si>
    <t>27.11.2015 odeslána dokumentace na ÚOHS; 16.12.2015 Výsledek šetření ÚOHS - neshledal důvody pro zahájení správního řízení</t>
  </si>
  <si>
    <t>rozhodnutím ÚOHS z 15.1.2015 snížena pokuta na 200 000,-- Kč; 28.1.2015 podán proti rozhodnutí rozklad;
4.1.2016 Rozhodnutí ÚOHS - zrušena pokuta, zastaveno správní řízení</t>
  </si>
  <si>
    <t>6.11.2014 ukončena veřejnosprávní kontrola - námitkám nebylo vyhověno
15.4.2015;  Oznámení výsledku šetření  podnětu ÚOHS-P39/2015/VZ-7503/2015/551/Sbe  - bez sankce; 20.4.2015 zahájen MF ČR audit operace
17.12.2015 projekt finančně ukončen - položka na VZ stavební práce nedočerpána, proto snížena původně očekávaná částka korekce</t>
  </si>
  <si>
    <t>13.11.2014 ukončena veřejnosprávní kontrola - námitkám bylo částečně vyhověno ( námitky k "obalovnám" byly zamítnuty)
15.4.2015 Oznámení výsledku šetření  podnětu ÚOHS-P37/2015/VZ-9450/2015/551/Eno  - bez sankce
17.12.2015 finanční ukončení projektu</t>
  </si>
  <si>
    <t>Vyčíslení úspěchů obrany</t>
  </si>
  <si>
    <t>v %</t>
  </si>
  <si>
    <t>sl. 16 (sl.17/sl.10)</t>
  </si>
  <si>
    <t>sl. 17 (sl.11-sl.10)</t>
  </si>
  <si>
    <t xml:space="preserve">ÚRR                                     penále </t>
  </si>
  <si>
    <t>Dle Protokolu o kontrole RRSZ 24348/2015 chybně vyplacena II.etapa projektu, proto bude zahájeno daňové řízení (na předchozí část shodného pochybení provedena korekce) - v rámci vyřízení námitek k protokolu vyhověno v plném rozsahu</t>
  </si>
  <si>
    <t>Fa č.9431025936 ve výši 861.495,-Kč byla uhrazena po ukončení fyzické realizace projektu</t>
  </si>
  <si>
    <t>12.11.2014 ukončena veřejnosprávní kontrola - námitkám bylo částečně vyhověno
8.10.2015 Protokol o kontorle - nové pochybení (nevyhlášení VŘ pro Autorský dozor), podány námatiky, které byly zamítnuty</t>
  </si>
  <si>
    <t>7.11.2014 ukončena veřejnosprávní kontrola - námitkám bylo částečně vyhověno
celkové navržené krácení 55.230,45 Kč (částka z dotace), ale příjemce 24.684,00 Kč nečerpal a u druhého pochybení bylo zkráceno pouze 6.582,40 Kč, zbytek příjemce sám převedl do nezpůsobilých výdajů.
Probíhá příprava sporu z VPS.</t>
  </si>
  <si>
    <t>14.11.2014 ukončena veřejnosprávní kontrola - námitkám bylo částečně vyhověno
30.3.2015 doručen Protokol o kontrole č. RRSZ 2588/2015; 10.4.2015 odeslány námitky proti kontrolním zjištěním; 06.05.2015 doručeno vyřízení námitek  č. RRSZ 10264/2015 - částečně vyhověno; 20.4.2015 zahájen audit operace
17.8.2015 Protokol RRSZ 17522/2015
Probíhá příprava sporu z VPS.</t>
  </si>
  <si>
    <t>14.11.2014 ukončena veřejnosprávní kontrola - námitkám bylo částečně vyhověno;
16.2.2015 Protokol z VSK
15.4.2015 Výsledek  šetření  podnětu
ÚOHS-P57/2015/VZ-4918/2015/552/MSch (Jindřichovice) - bez  sankce
ÚOHS-P56/2015/VZ-6679/2015/552/MSch (Chodov) - bez  sankce
25.5.2015 doručen protokol o kontrole č.j.: 
RRSZ 11564/2015, námitky nepodány z důvodu potřeby proplacení ŽoP
Probíhá příprava sporu z VPS.</t>
  </si>
  <si>
    <t>neoprávněné použití JŘBU - změna řešení podlah;  kratší lhůta pro podání nabídek u VZ (místo 15 dnů pouze 10 dnů);
rozdíl mezi úhradou KK a Letiště KV s.r.o. a úhradou provedenou Letištěm KV s.r.o. za technický dozor stavby</t>
  </si>
  <si>
    <t>6.10.2014 byla zahájena daňová kontrola; 10.4.2015 doručen Protokol o ústním jednání z FÚ - oproti podání MŠMT finanční úřad nepotvrdil pochybení v Dodávce ICT a u dalšího (Rekl.předměty) uplatnil sankci pouze ve výši 25 %; 15.5.2015 doručen platební výměr; 12.6.2015 podána odvolání proti platebním výměrům; 14.8.2015 odvolání postoupena na Odvolací fin.řed. v Brně; lhůta pro vyřízení odvolání prodloužena do 13.6.2016</t>
  </si>
  <si>
    <t>FÚ penále dosud nevyměřil,  penále bude ve výši 1 promile z částky odvodu za každý den prodlení, penále bude zřejmě ve 100% výši, KK bude žádat o prominutí penále</t>
  </si>
  <si>
    <t xml:space="preserve">6.10.2014 byla zahájena daňová kontrola a 20.11.2014 rozšíření předmětu daňové kontroly; 10.4.2015 doručen Protokol o ústním jednání z FÚ - oproti podání MŠMT finanční úřad nepotvrdil pochybení v Dodávce ICT a u dalšího (rekl.předměty) uplatnil sankci pouze ve výši 25 %; 15.5.2015 doručen platební výměr; 12.6.2015 podána odvolání proti platebním výměrům; 14.8.2015 odvolání postoupena na Odvolací fin.řed. v Brně; prodloužena lhůta pro vyřízení odvolání do 13.6.2016 </t>
  </si>
  <si>
    <t>FÚ
odvod za porušení rozpočtové kázně (mylná platba)</t>
  </si>
  <si>
    <t>chybné přihlášení zaměstnanců k účasti na sociálním pojištění, chybné vyplnění údajů na oznámení o nástupu do zaměstnání, nesprávné stanovení vyměřovacího základu pro odvod pojistného</t>
  </si>
  <si>
    <t>Fa č.1506148 ve výši 1.820.007,72Kč a fa č. 1506168 ve výši 2.569.568,23 Kč byly uhrazeny po ukončení fyzické realizace projektu</t>
  </si>
  <si>
    <t>12.1.2016 doručen platební výměr na penále; 24.9.2014 podána žádost o prominutí dosud nevyměřeného penále - ÚRR dosud nerozhodl; KK na ÚRR zaslal dne 20.1.2016 dotaz, kdy předseda RR rozhodne o prominutí penále
16.2.2016 doručeno Rozhodnutí o prominutí penále,prominuto ve 100% výši</t>
  </si>
  <si>
    <t>MŽP
zkrácení dotace</t>
  </si>
  <si>
    <t>Zdravotnícká záchranná služba KK, p.o.</t>
  </si>
  <si>
    <t>Zvýšení akceschopnosti zdravotnické záchranné služby Karlovarského kraje 
CZ.1.06/3.4.00/23.0929</t>
  </si>
  <si>
    <t>1.10.2014-31.10.2015</t>
  </si>
  <si>
    <t>CRR ČR
zkrácení dotace</t>
  </si>
  <si>
    <t>CRR ČR dokončena administrativní kontrola Žádosti o platbu -  1.2.2016 Zápis z fyzické kontroly</t>
  </si>
  <si>
    <t>Příjemce si v rámci ŽoP nárokoval v rámci VŘ 004 Dotační management projektu 10 % ceny, kterou dle Smlouvy o poskytování služeb měla být fakturována až po doručení kladného výsledku administrativní kontroly k záverečné žádosti o platbu; korekce za časově nezpůsobilou část plnění, která nebyla do času vystavení faktury realizována (10 % částky); Korekce za věcně nezpůsobilý výdaj na registraci vozidel</t>
  </si>
  <si>
    <t>14.12.2015 doručena Zpráva o auditu operace za II. etapu projektu, MF ČR navrhlo nezpůsobilé výdaje a předalo zprávu ÚRR, k pochybením uvedeno, že ovlivňují i certifikované výdaje I.etapy projektu, 
21.1.2016 ÚRR doručil Výzvy k vrácení dotace dle § 22 odst. 6 zák. 250/2000 Sb., tj. nejedná se o daňové řízení, aktuálně probíhají jednání ohledně splatnosti výzev, výzvy vystaveny ve špatné výši (chybný poměr spolufinancování), 1.2.2016 vystavil ÚRR opravné výzvy - probíhá analýza oprávněnosti požadovaných částek, 1.2.2016 odeslány Žádosti o prodloužení lhůty splatnosti k opraveným Výzvám, výzvy z důvodu předpokladu chybně stanovených částek nebyly uhrazeny, očekáváme zahájení daňového řízení, kde je možné se proti stanoveným nesrovnalostem bránit</t>
  </si>
  <si>
    <t>ÚOHS</t>
  </si>
  <si>
    <t xml:space="preserve">diskriminační požadavky v rámci technických kvalifikačních předpokladů (znalost hospodaření krajských úřadů, ISO, architekt WAN/MAN zkušenosti) </t>
  </si>
  <si>
    <t xml:space="preserve">diskriminační požadavky v rámci technických kvalifikačních předpokladů (praxi z oblasti řízení projektů pro státní správu či samosprávu, a to min. 7-letou pro vedoucího a min. 5-letou pro ostatní členy) </t>
  </si>
  <si>
    <t>11.9.2015 doručeno Rozhodnutí o pokutě z ÚOHS; 25.9.2015 KK podal rozklad k předsedovi ÚOHS</t>
  </si>
  <si>
    <r>
      <t>22.1.2013 ukončena veřejnosprávní kontrola - námitky zamítnuty;
24.3.2015  Karlovarskému kraji doručeno na vědomí oznámení z MPSV na MV k podání podnětu na FÚ a ÚOHS. V oznámení byla upřesněna hodnota veřejné zakázky (3.839. 600,-- Kč, proplacená dotace je ve výši 3.263.660,-- Kč) a nesrovnalost ve výši 100 %  z hodnoty veřejné zakázky  byla změněna na  25%. Očekávaný postih z částky dotace je nyní ve výši 815. 915,-- Kč; 7.5.2015 zahájeno daňové řízení; 12.5.2015 předána dokumentace na FÚ; 17.12.2015 Protokol o ústním jednání (daňové řízení);</t>
    </r>
    <r>
      <rPr>
        <sz val="11"/>
        <color rgb="FFFF0000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27.1.2016 KK odeslal na FÚ KK vyjádření k Protokolu o ústním jednání; očekáváme konečnou zprávu z daňového řízení</t>
    </r>
  </si>
  <si>
    <t>zjištění ze Zprávy z auditu operace č. IOP/2014/o/037 z 22.12.2014; v 8/2015 podnět z MPSV na FÚ - zahájení daňového řízení; 4.11.2015 Protokol o ústním jednání; 24.11.2015 Karlovarský kraj odeslal vyjádření k výsledkům daňové kontroly;
25.1.2016 byla předána Zpráva o daňové kontrole, FÚ zjištění ponechal v původním znění, podněty KK nebyly ve Zprávě zohledněny; 27.1.2016 byl doručen Platební výměr, 25.2.2016 KK podal odvolání proti PV</t>
  </si>
  <si>
    <t>4.9.2015 Protokol o kontrole - navržena finanční opravy, 18.9.2015 podány Námitky proti protokolu, 14.10.2015 námitkám částečně vyhověno
8.12.2015 Protokol o kontrole - navržena finanční oprava další 2 VZ, 18.1.2016 vyřízení námitek - vyhověno v plném rozsahu, nové zjištění::přečerpání položky -pravděpodobně chyba administrátora, námitky zamítnuty, 15.2.2016 projekt finančně ukončen</t>
  </si>
  <si>
    <r>
      <t xml:space="preserve">30.7.2014 ÚRR zahájil daňové řízení, 19.8.2014 zasláno na ÚRR podání ve věci daňového řízení; 
</t>
    </r>
    <r>
      <rPr>
        <b/>
        <sz val="11"/>
        <rFont val="Calibri"/>
        <family val="2"/>
        <charset val="238"/>
        <scheme val="minor"/>
      </rPr>
      <t>6.11.2015 doručeny platební výměry v cekové částce 354.887.803,-- Kč, aktuálně probíhá korespondence s ÚRR (RRSZ) o částečném prominutí odvodu ve výši 75 % (na hodnotu 88.721.951,00), neboť ÚRR změnil dosavadní rozhodovací praxi. 
3.12.2015 podána proti platebním výměrům odvolání a žádosti o posečkání s úhradou odvodu, 11.1.2016 doručeno Rozhodnutí o zamítnutí žádostí o posečkání, 3.2.2016 odesláno Odvolání proti Rozhodnutí o posečkání</t>
    </r>
  </si>
  <si>
    <t xml:space="preserve">30.7 .2015 prozatím doručeno pouze Stanovisko ÚRR s uvedením pochybení a výše finanční opravy (5 % z VZ část 4,5 telemetrické systémy); 1.10.2015 vyjádření z ÚRR - neakceptovali podané námitky; 20.1.2016 Protokol o kontrole č.j.RRSZ 853/2016 - 4.2.2016  KK podal námitky proti kontrolním zjištěním;
2.3.2016 ÚRR prodloužilo lhůtu pro vyřízení námitek do 11.3.2016;
7.3.2016 - vyřízení námitek č.j. RRSZ 3082/2016 - zamítnuto
</t>
  </si>
  <si>
    <t>30.7 .2015 prozatím doručeno pouze Stanovisko ÚRR s uvedením pochybení a výše finanční opravy (5 % z VZ část 9,10,11 funduskamera  a akutní péče); 1.10.2015 vyjádření z ÚRR - neakceptovali podané námitky; 20.1.2016 Protokol o kontrole č.j.RRSZ 853/2016 - 4.2.2016  KK podal námitky proti kontrolním zjištěním;
2.3.2016 ÚRR prodloužilo lhůtu pro vyřízení námitek do 11.3.2016;
7.3.2016 - vyřízení námitek č.j. RRSZ 3082/2016 - zamítnuto</t>
  </si>
  <si>
    <t xml:space="preserve">30.7 .2015 prozatím doručeno pouze Stanovisko ÚRR s uvedením pochybení a výše finanční opravy (10 % z VZ část  12 rentgeny); 1.10.2015 vyjádření z ÚRR - neakceptovali podané námitky; 20.1.2016 Protokol o kontrole č.j.RRSZ 853/2016 -  4.2.2016 KK podal námitky proti kontrolním zjištěním;
2.3.2016 ÚRR prodloužilo lhůtu pro vyřízení námitek do 11.3.2016;
7.3.2016 - vyřízení námitek č.j. RRSZ 3082/2016 - zamítnuto
</t>
  </si>
  <si>
    <t xml:space="preserve">30.7 .2015 prozatím doručeno pouze Stanovisko ÚRR s uvedením pochybení a výše finanční opravy (5 % z VZ část 13,14,15 akutní péče); 1.10.2015 vyjádření z ÚRR - neakceptovali podané námitky; 20.1.2016 Protokol o kontrole č.j.RRSZ 853/2016 - 4.2.2016 KK podal námitky proti kontrolním zjištěním;
2.3.2016 ÚRR prodloužilo lhůtu pro vyřízení námitek do 11.3.2016;
7.3.2016 - vyřízení námitek č.j. RRSZ 3082/2016 - zamítnuto
</t>
  </si>
  <si>
    <t xml:space="preserve">30.7 .2015 prozatím doručeno pouze Stanovisko ÚRR s uvedením pochybení a výše finanční opravy (5 % z VZ část 16 CT); 1.10.2015 vyjádření z ÚRR - neakceptovali podané námitky; 20.1.2016 Protokol o kontrole č.j.RRSZ 853/2016 - 4.2.2016 KK podal námitky proti kontrolním zjištěním;
2.3.2016 ÚRR prodloužilo lhůtu pro vyřízení námitek do 11.3.2016;
7.3.2016 - vyřízení námitek č.j. RRSZ 3082/2016 - zamítnuto
</t>
  </si>
  <si>
    <t xml:space="preserve">20.1.2016 Protokol o kontrole č.j.RRSZ 853/2016 - 4.2.2016  KK podal námitky proti kontrolním zjištěním;
2.3.2016 ÚRR prodloužilo lhůtu pro vyřízení námitek do 11.3.2016;
7.3.2016 - vyřízení námitek č.j. RRSZ 3082/2016 - zamítnuto
</t>
  </si>
  <si>
    <t>8.2.2016 Protokol o kontrole interim se ŽoP za 2.etapu, č.j. RRSZ 1740/2016 - 23.2.2016  KK podal námitky proti kontrolním zjištěním;
7.3.2016 - vyřízení námitek č.j. RRSZ 3147/2016 - zamítnuto</t>
  </si>
  <si>
    <t>1.3.2016 výzva ÚOHS k zaslání dokumentace k VZ01 "Zavedení datových skladů" a vyjádřit se k podnětu;
9.3.2016 KK se vyjádřil k podnětu a zaslal dokumentaci na ÚOHS</t>
  </si>
  <si>
    <t>ÚOHS 24.11.2014 zamítnul rozklad, rozhodnutí o pokutě nabylo právní, pokuta uhrazena 22.12.2014;
23.1.2015 podaná správní žaloba na Krajský soud v Brně;
 9.3.2016 rozsudek - rozhodnutí předsedy ze dne 24.11.2014 se zrušuje a věc se vrací k dalšímu řízení</t>
  </si>
  <si>
    <t xml:space="preserve">6.10.2014 byla zahájena daňová kontrola; 10.4.2015 doručen Protokol o ústním jednání z FÚ - oproti podání MŠMT finanční úřad nepotvrdil pochybení v Dodávce ICT a u dalšího zjištění (mylná platba) uplatnil sankci pouze ve výši 0,5 %; 15.5.2015 doručen platební výměr; 12.6.2015 podána odvolání proti platebním výměrům; 14.8.2015 odvolání postoupena na Odvolací fin.řed. v Brně; prodloužena lhůta pro vyřízení odvolání do 13.6.2016 
</t>
  </si>
  <si>
    <t xml:space="preserve">24.6.2015 zasláno vyjádření a dokumentace na ÚOHS; 30.10.2015 Oznámení ÚOHS - neshledal důvody pro zahájení správního řízení
</t>
  </si>
  <si>
    <t xml:space="preserve">23.1.2012 podány námitky proti kontrolním zjištěním z veřejnosprávní kontroly; finanční postih nebyl uplatněn
</t>
  </si>
  <si>
    <t>25.7.2014 schválená poskytovatelem závěrečná zpráva; 30.6.2015 zahájení daňového řízení; 10.3.2016 Výzva z FÚ KK k prokázání skutečností;
14.3.2016 KK odeslal na FÚ KK důkazní prostředky</t>
  </si>
  <si>
    <t xml:space="preserve">25.7.2014 schválená poskytovatelem závěrečná zpráva; 15.6.2015 zahájení auditu operace MF ČR;  30.6.2015 zahájení daňového řízení; 30.7.2015 doručen návrh Zprávy o auditu; 7.8.2015 odesláno stanovisko KK; 15.9.2015 konečná Zpráva o auditu, ve které je stanovena sankce nižší, stanovení konečné částky sankce vzejde z daňového řízení;
30.6.2015 zahájení daňového řízení; 10.3.2016 Výzva z FÚ KK k prokázání skutečností;
14.3.2016 KK odeslal na FÚ KK důkazní prostředky 
</t>
  </si>
  <si>
    <t>1.1.2015 - 30.10.2015
finančně ukončen 15.3.2016</t>
  </si>
  <si>
    <t xml:space="preserve">23.10.2015 - Protokol o kontrole č. 1182/15/442 z OSSZ 
9.2.2016 z MŠMT - oznámení o předání hlášení nesrovnalostí na FÚ KK - nezpůsobilý výdaj a současně nesrovnalost - 17.073,10 Kč - mylná platba;
2.3.2016 Protokol o ústním jednání z FÚ KK - žádost o předložení dokladů do 18.3.2016;
4.3.2016 KK odeslal na FÚ požadované doklady
</t>
  </si>
  <si>
    <t>18.3.2016 z ÚRR č.j. RRSZ 3612/2016 Oznámení o zahájení kontroly;
23.3.2016 z ÚRR č.j. RRSZ 3756/2016 Protokol o kontrole</t>
  </si>
  <si>
    <t>úhrada výdaje v EUR - měl být zvolen kurz použitý při převodu  ze zvl.účtu projektu</t>
  </si>
  <si>
    <t xml:space="preserve">rozhodnutím z 28.4.2014 částečně prominuto,  k úhradě 25,16 Kč - uhrazeno 6/2014; částka ve výši 30.515,44  Kč je dosud zadržována na MŠMT; 7.10.2015 odeslaná na MŠMT žádost o vratku, 10.2.2016 MŠMT předá nesrovnalost opětovně na FÚ - bude vráceno 9.396,5 Kč;
</t>
  </si>
  <si>
    <t>1.12.2011 -30.11.2015
finančně ukončen 16.3.2016</t>
  </si>
  <si>
    <t>Gymnázium a obchodní akademie Mariánské Lázně</t>
  </si>
  <si>
    <t>Výzva č. 56 - GOAML
CZ.1.07/1.1.00/56.0586</t>
  </si>
  <si>
    <t>1.7.2015 - 30.11.2015</t>
  </si>
  <si>
    <t>MŠMT
zkrácení dotace</t>
  </si>
  <si>
    <t>Zakázka byla zadána, aniž by bylo výběrové/zadávací řízení zahájeno požadovaným způsobem dle ZP nebo ZVZ, kontrolní skupina stanovila NV ve výši 100% částky dotace použité na financování nevyhlášené veřejné zakázky, tj. 262 855,24 Kč</t>
  </si>
  <si>
    <t xml:space="preserve">Dne 21.3.2016 obdrželo Gymnázium a obchodní akademie Mariánské Lázně Protokol o výsledku veřejnosprávní kontroly, který vyhotovilo MŠMT. V protokolu jsou stanoveny nezpůsobilé výdaje ve výši 262 855,24Kč. Proti protokolu škola podá námitky. </t>
  </si>
  <si>
    <t>datum úhrady 17.12.2014;
24.3.2016 Gen.fin.řed.Praha - Rozhodnutí o prominutí penále ve výši 235.126,-Kč, uhrazeno 246.056,-Kč</t>
  </si>
  <si>
    <t>rozhodnutím z 3.9.2014 zamítnuto odvolání proti PV; datum úhrady 23.10.2014;
29.10.2014 byla podána správní žaloba; 9.10.2015 Rozsudek Krajského soudu v Plzni - správní žaloba se zamítá (odvod do NF); kasační stížnost KK podávat nebude - viz RK 1145/11/15 z 2.11.2015;
15.3.2016 Rozsudek Krajského soudu v Plzni - správní žaloba se zamítá (odvod do SR); kasační stížnost KK podávat nebude;
24.3.2016 Gen.fin.řed.Praha - Rozhodnutí o prominutí odvodu ve výši 40.982,-Kč, uhrazeno 54.643,-Kč</t>
  </si>
  <si>
    <t>datum úhrady 17.12.2014;
24.3.2016 Gen.fin.řed.Praha - Rozhodnutí o prominutí penále ve výši 52.107,-Kč, uhrazeno 54.643,-Kč</t>
  </si>
  <si>
    <t>rozhodnutím z 3.9.2014 zamítnuto odvolání proti PV; datum úhrady 23.10.2014; 29.10.2014 byla podána správní žaloba; 26.10.2015 a 14.1.2016 Rozsudek zamítnutí správních žalob, kasační stížnosti KK podávat nebude - viz RK 1145/11/15 a RK 18/01/16;
24.3.2016 Gen.fin.řed.Praha-Rozhodnutí o prominutí odvodu ve výši 41.203,-Kč, uhrazeno 54.937,-Kč</t>
  </si>
  <si>
    <t>datum úhrady 17.12.2014;
24.3.2016 Gen.fin.řed.Praha-Rozhodnutí o prominutí penále ve výši 52.387,-Kč, uhrazeno 54.937,-Kč</t>
  </si>
  <si>
    <t>ÚRR 
zkrácení dotace</t>
  </si>
  <si>
    <t>porušení zásady transparentnosti, zákazu diskriminace a rovného zacházení s uchazeči</t>
  </si>
  <si>
    <t>Doručen Protokol o kontrole č.j. RRSZ 3700/2016</t>
  </si>
  <si>
    <t>Zdravotnické přístroje KKN
CZ.1.09/1.3.00/87.01387</t>
  </si>
  <si>
    <t>1 etapa, probíhají VZ, zatím není smlouva o dotaci, ukončení projektu do 31.10.2015</t>
  </si>
  <si>
    <t>porušení zásady transparentnosti, zákazu diskriminace a rovného zacházení s uchazeči, navržena korekce o částku 7 641 510,87 Kč</t>
  </si>
  <si>
    <t>Doručen Protokol o kontrole č.j. RRSZ 3770/2016</t>
  </si>
  <si>
    <t xml:space="preserve">rozhodnutím z 27.8.2014 zamítnuto odvolání proti PV; datum úhrady 23.10.2014; 24.10.2014 byla podána správní žaloba; 9.10.2015 Rozsudek Krajského soudu v Plzni - správní žaloby se zamítají; kasační stížnost KK podávat nebude - viz RK 1145/11/15 z 2.11.2015;
24.3.2016 Gen.fin.řed.Praha - Rozhodnutí o prominutí odvodu ve výši 189.910,-Kč, zaplaceno 253.214,-Kč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</si>
</sst>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 ;[Red]\-#,##0.00\ "/>
  </numFmts>
  <fonts count="14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rgb="FF0070C0"/>
      <name val="Calibri"/>
      <family val="2"/>
      <charset val="238"/>
      <scheme val="minor"/>
    </font>
    <font>
      <sz val="11"/>
      <color rgb="FF0070C0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</font>
    <font>
      <sz val="10"/>
      <name val="Arial CE"/>
      <charset val="238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name val="Calibri"/>
      <family val="2"/>
      <scheme val="minor"/>
    </font>
    <font>
      <b/>
      <sz val="11"/>
      <color rgb="FF00B050"/>
      <name val="Calibri"/>
      <family val="2"/>
      <charset val="238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  <charset val="238"/>
      <scheme val="minor"/>
    </font>
    <font>
      <b/>
      <sz val="22"/>
      <color theme="1"/>
      <name val="Calibri"/>
      <family val="2"/>
      <charset val="238"/>
      <scheme val="minor"/>
    </font>
    <font>
      <b/>
      <sz val="2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4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1"/>
      <color rgb="FF7030A0"/>
      <name val="Calibri"/>
      <family val="2"/>
      <charset val="238"/>
      <scheme val="minor"/>
    </font>
    <font>
      <sz val="11"/>
      <color rgb="FF7030A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rgb="FF0070C0"/>
      <name val="Calibri"/>
      <family val="2"/>
      <charset val="238"/>
      <scheme val="minor"/>
    </font>
    <font>
      <sz val="12"/>
      <color rgb="FF00B050"/>
      <name val="Calibri"/>
      <family val="2"/>
      <charset val="238"/>
      <scheme val="minor"/>
    </font>
    <font>
      <sz val="12"/>
      <color rgb="FF7030A0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2"/>
      <color rgb="FF00B050"/>
      <name val="Calibri"/>
      <family val="2"/>
      <charset val="238"/>
      <scheme val="minor"/>
    </font>
    <font>
      <b/>
      <sz val="12"/>
      <color rgb="FF7030A0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1"/>
      <color theme="7"/>
      <name val="Calibri"/>
      <family val="2"/>
      <charset val="238"/>
      <scheme val="minor"/>
    </font>
  </fonts>
  <fills count="2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lightTrellis">
        <fgColor theme="0"/>
        <bgColor theme="9" tint="0.79998168889431442"/>
      </patternFill>
    </fill>
    <fill>
      <patternFill patternType="darkUp">
        <fgColor theme="0"/>
        <bgColor theme="6" tint="0.59996337778862885"/>
      </patternFill>
    </fill>
    <fill>
      <patternFill patternType="darkUp">
        <fgColor theme="0"/>
        <bgColor theme="7" tint="0.59996337778862885"/>
      </patternFill>
    </fill>
    <fill>
      <patternFill patternType="darkUp">
        <fgColor theme="0"/>
        <bgColor theme="5" tint="0.59996337778862885"/>
      </patternFill>
    </fill>
    <fill>
      <patternFill patternType="darkUp">
        <fgColor theme="0"/>
        <bgColor theme="9" tint="0.59996337778862885"/>
      </patternFill>
    </fill>
    <fill>
      <patternFill patternType="darkUp">
        <fgColor theme="0"/>
        <bgColor theme="3" tint="0.5999633777886288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0">
    <xf numFmtId="0" fontId="0" fillId="0" borderId="0"/>
    <xf numFmtId="0" fontId="104" fillId="0" borderId="0"/>
    <xf numFmtId="0" fontId="105" fillId="0" borderId="0"/>
    <xf numFmtId="0" fontId="96" fillId="0" borderId="0"/>
    <xf numFmtId="0" fontId="106" fillId="0" borderId="0"/>
    <xf numFmtId="0" fontId="96" fillId="0" borderId="0"/>
    <xf numFmtId="0" fontId="95" fillId="0" borderId="0"/>
    <xf numFmtId="0" fontId="94" fillId="11" borderId="1"/>
    <xf numFmtId="0" fontId="92" fillId="0" borderId="0"/>
    <xf numFmtId="0" fontId="91" fillId="0" borderId="0"/>
  </cellStyleXfs>
  <cellXfs count="967">
    <xf numFmtId="0" fontId="0" fillId="0" borderId="0" xfId="0"/>
    <xf numFmtId="0" fontId="98" fillId="0" borderId="0" xfId="0" applyFont="1"/>
    <xf numFmtId="0" fontId="100" fillId="0" borderId="1" xfId="0" applyFont="1" applyBorder="1" applyAlignment="1">
      <alignment horizontal="center" vertical="center"/>
    </xf>
    <xf numFmtId="0" fontId="96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4" fontId="0" fillId="0" borderId="1" xfId="0" applyNumberFormat="1" applyBorder="1" applyAlignment="1">
      <alignment vertical="center"/>
    </xf>
    <xf numFmtId="4" fontId="0" fillId="0" borderId="1" xfId="0" applyNumberFormat="1" applyFill="1" applyBorder="1" applyAlignment="1">
      <alignment vertical="center"/>
    </xf>
    <xf numFmtId="0" fontId="0" fillId="0" borderId="1" xfId="0" applyBorder="1"/>
    <xf numFmtId="4" fontId="101" fillId="0" borderId="1" xfId="0" applyNumberFormat="1" applyFont="1" applyBorder="1" applyAlignment="1">
      <alignment horizontal="right" vertical="center" wrapText="1"/>
    </xf>
    <xf numFmtId="4" fontId="0" fillId="0" borderId="0" xfId="0" applyNumberFormat="1"/>
    <xf numFmtId="4" fontId="0" fillId="0" borderId="4" xfId="0" applyNumberFormat="1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Font="1" applyBorder="1" applyAlignment="1">
      <alignment vertical="center" wrapText="1"/>
    </xf>
    <xf numFmtId="0" fontId="0" fillId="0" borderId="3" xfId="0" applyFill="1" applyBorder="1" applyAlignment="1">
      <alignment horizontal="center" vertical="center"/>
    </xf>
    <xf numFmtId="4" fontId="0" fillId="0" borderId="3" xfId="0" applyNumberFormat="1" applyFill="1" applyBorder="1" applyAlignment="1">
      <alignment vertical="center"/>
    </xf>
    <xf numFmtId="0" fontId="0" fillId="0" borderId="2" xfId="0" applyBorder="1"/>
    <xf numFmtId="4" fontId="96" fillId="0" borderId="1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4" fontId="102" fillId="0" borderId="0" xfId="0" applyNumberFormat="1" applyFont="1" applyAlignment="1">
      <alignment horizontal="center" vertical="center"/>
    </xf>
    <xf numFmtId="4" fontId="0" fillId="0" borderId="0" xfId="0" applyNumberFormat="1" applyAlignment="1">
      <alignment vertical="center"/>
    </xf>
    <xf numFmtId="0" fontId="97" fillId="0" borderId="0" xfId="0" applyFont="1"/>
    <xf numFmtId="0" fontId="0" fillId="0" borderId="0" xfId="0" applyAlignment="1">
      <alignment horizontal="center"/>
    </xf>
    <xf numFmtId="0" fontId="97" fillId="0" borderId="0" xfId="0" applyFont="1" applyFill="1"/>
    <xf numFmtId="4" fontId="103" fillId="0" borderId="1" xfId="0" applyNumberFormat="1" applyFont="1" applyBorder="1" applyAlignment="1">
      <alignment horizontal="right" vertical="center" wrapText="1"/>
    </xf>
    <xf numFmtId="0" fontId="96" fillId="0" borderId="6" xfId="5" applyBorder="1" applyAlignment="1">
      <alignment vertical="center" wrapText="1"/>
    </xf>
    <xf numFmtId="0" fontId="96" fillId="0" borderId="2" xfId="5" applyBorder="1" applyAlignment="1">
      <alignment vertical="center" wrapText="1"/>
    </xf>
    <xf numFmtId="0" fontId="96" fillId="0" borderId="2" xfId="5" applyBorder="1" applyAlignment="1">
      <alignment horizontal="left" vertical="center" wrapText="1"/>
    </xf>
    <xf numFmtId="0" fontId="0" fillId="0" borderId="1" xfId="0" applyFill="1" applyBorder="1"/>
    <xf numFmtId="4" fontId="96" fillId="0" borderId="2" xfId="0" applyNumberFormat="1" applyFont="1" applyBorder="1" applyAlignment="1">
      <alignment vertical="center"/>
    </xf>
    <xf numFmtId="0" fontId="96" fillId="0" borderId="4" xfId="0" applyFont="1" applyBorder="1" applyAlignment="1">
      <alignment vertical="center" wrapText="1"/>
    </xf>
    <xf numFmtId="0" fontId="0" fillId="0" borderId="4" xfId="0" applyBorder="1" applyAlignment="1">
      <alignment horizontal="center" vertical="center"/>
    </xf>
    <xf numFmtId="0" fontId="99" fillId="4" borderId="8" xfId="0" applyFont="1" applyFill="1" applyBorder="1" applyAlignment="1">
      <alignment horizontal="center" vertical="center" textRotation="90" wrapText="1"/>
    </xf>
    <xf numFmtId="0" fontId="99" fillId="4" borderId="8" xfId="0" applyFont="1" applyFill="1" applyBorder="1" applyAlignment="1">
      <alignment horizontal="center" vertical="center" wrapText="1"/>
    </xf>
    <xf numFmtId="0" fontId="99" fillId="4" borderId="9" xfId="0" applyFont="1" applyFill="1" applyBorder="1" applyAlignment="1">
      <alignment horizontal="center" vertical="center" wrapText="1"/>
    </xf>
    <xf numFmtId="4" fontId="0" fillId="0" borderId="6" xfId="0" applyNumberFormat="1" applyBorder="1" applyAlignment="1">
      <alignment vertical="center"/>
    </xf>
    <xf numFmtId="4" fontId="0" fillId="0" borderId="10" xfId="0" applyNumberFormat="1" applyBorder="1" applyAlignment="1">
      <alignment vertical="center"/>
    </xf>
    <xf numFmtId="4" fontId="0" fillId="0" borderId="2" xfId="0" applyNumberFormat="1" applyBorder="1" applyAlignment="1">
      <alignment vertical="center"/>
    </xf>
    <xf numFmtId="0" fontId="99" fillId="4" borderId="11" xfId="0" applyFont="1" applyFill="1" applyBorder="1" applyAlignment="1">
      <alignment horizontal="center" vertical="center" wrapText="1"/>
    </xf>
    <xf numFmtId="0" fontId="99" fillId="4" borderId="13" xfId="0" applyFont="1" applyFill="1" applyBorder="1" applyAlignment="1">
      <alignment horizontal="center" vertical="center" wrapText="1"/>
    </xf>
    <xf numFmtId="0" fontId="99" fillId="4" borderId="14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left" vertical="center" wrapText="1"/>
    </xf>
    <xf numFmtId="0" fontId="103" fillId="5" borderId="16" xfId="0" applyFont="1" applyFill="1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0" fontId="0" fillId="5" borderId="18" xfId="0" applyFill="1" applyBorder="1" applyAlignment="1">
      <alignment horizontal="left" vertical="center" wrapText="1"/>
    </xf>
    <xf numFmtId="0" fontId="0" fillId="6" borderId="18" xfId="0" applyFill="1" applyBorder="1" applyAlignment="1">
      <alignment horizontal="left" vertical="center" wrapText="1"/>
    </xf>
    <xf numFmtId="0" fontId="0" fillId="3" borderId="18" xfId="0" applyFill="1" applyBorder="1" applyAlignment="1">
      <alignment horizontal="left" vertical="center" wrapText="1"/>
    </xf>
    <xf numFmtId="164" fontId="0" fillId="0" borderId="17" xfId="0" applyNumberFormat="1" applyFill="1" applyBorder="1" applyAlignment="1">
      <alignment vertical="center" wrapText="1"/>
    </xf>
    <xf numFmtId="0" fontId="107" fillId="0" borderId="17" xfId="5" applyFont="1" applyBorder="1" applyAlignment="1">
      <alignment horizontal="left" vertical="center" wrapText="1"/>
    </xf>
    <xf numFmtId="0" fontId="107" fillId="3" borderId="18" xfId="0" applyFont="1" applyFill="1" applyBorder="1" applyAlignment="1">
      <alignment horizontal="left" vertical="center" wrapText="1"/>
    </xf>
    <xf numFmtId="0" fontId="96" fillId="0" borderId="17" xfId="5" applyFont="1" applyBorder="1" applyAlignment="1">
      <alignment horizontal="left" vertical="center" wrapText="1"/>
    </xf>
    <xf numFmtId="0" fontId="107" fillId="0" borderId="17" xfId="5" applyFont="1" applyBorder="1" applyAlignment="1">
      <alignment vertical="center" wrapText="1"/>
    </xf>
    <xf numFmtId="0" fontId="0" fillId="0" borderId="2" xfId="0" applyFill="1" applyBorder="1"/>
    <xf numFmtId="0" fontId="99" fillId="4" borderId="19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7" xfId="0" applyBorder="1" applyAlignment="1">
      <alignment horizontal="center" vertical="center" wrapText="1"/>
    </xf>
    <xf numFmtId="0" fontId="0" fillId="0" borderId="0" xfId="0" applyFill="1" applyBorder="1" applyAlignment="1">
      <alignment horizontal="left" vertical="center" wrapText="1"/>
    </xf>
    <xf numFmtId="0" fontId="97" fillId="3" borderId="0" xfId="0" applyFont="1" applyFill="1"/>
    <xf numFmtId="0" fontId="97" fillId="7" borderId="0" xfId="0" applyFont="1" applyFill="1"/>
    <xf numFmtId="0" fontId="97" fillId="0" borderId="0" xfId="0" applyFont="1" applyAlignment="1">
      <alignment vertical="center"/>
    </xf>
    <xf numFmtId="0" fontId="97" fillId="9" borderId="0" xfId="0" applyFont="1" applyFill="1" applyBorder="1"/>
    <xf numFmtId="0" fontId="97" fillId="8" borderId="0" xfId="0" applyFont="1" applyFill="1" applyBorder="1"/>
    <xf numFmtId="0" fontId="97" fillId="10" borderId="0" xfId="0" applyFont="1" applyFill="1"/>
    <xf numFmtId="0" fontId="0" fillId="10" borderId="18" xfId="0" applyFill="1" applyBorder="1" applyAlignment="1">
      <alignment horizontal="left" vertical="center" wrapText="1"/>
    </xf>
    <xf numFmtId="0" fontId="100" fillId="0" borderId="0" xfId="0" applyFont="1" applyBorder="1" applyAlignment="1">
      <alignment horizontal="center" vertical="center"/>
    </xf>
    <xf numFmtId="0" fontId="96" fillId="0" borderId="0" xfId="0" applyFont="1" applyBorder="1" applyAlignment="1">
      <alignment vertical="center" wrapText="1"/>
    </xf>
    <xf numFmtId="0" fontId="0" fillId="0" borderId="0" xfId="0" applyBorder="1" applyAlignment="1">
      <alignment horizontal="left" vertical="center" wrapText="1"/>
    </xf>
    <xf numFmtId="0" fontId="96" fillId="0" borderId="0" xfId="0" applyFont="1" applyBorder="1" applyAlignment="1">
      <alignment horizontal="center" vertical="center"/>
    </xf>
    <xf numFmtId="4" fontId="96" fillId="0" borderId="0" xfId="0" applyNumberFormat="1" applyFont="1" applyBorder="1" applyAlignment="1">
      <alignment vertical="center"/>
    </xf>
    <xf numFmtId="4" fontId="103" fillId="0" borderId="0" xfId="0" applyNumberFormat="1" applyFont="1" applyBorder="1" applyAlignment="1">
      <alignment horizontal="right" vertical="center" wrapText="1"/>
    </xf>
    <xf numFmtId="0" fontId="107" fillId="0" borderId="0" xfId="5" applyFont="1" applyBorder="1" applyAlignment="1">
      <alignment vertical="center" wrapText="1"/>
    </xf>
    <xf numFmtId="0" fontId="0" fillId="0" borderId="0" xfId="0" applyFill="1" applyBorder="1"/>
    <xf numFmtId="0" fontId="0" fillId="0" borderId="0" xfId="0" applyBorder="1" applyAlignment="1">
      <alignment horizontal="center" vertical="center" wrapText="1"/>
    </xf>
    <xf numFmtId="0" fontId="110" fillId="0" borderId="1" xfId="0" applyFont="1" applyBorder="1" applyAlignment="1">
      <alignment horizontal="center" vertical="center"/>
    </xf>
    <xf numFmtId="0" fontId="103" fillId="0" borderId="1" xfId="0" applyFont="1" applyBorder="1" applyAlignment="1">
      <alignment vertical="center" wrapText="1"/>
    </xf>
    <xf numFmtId="0" fontId="103" fillId="0" borderId="2" xfId="5" applyFont="1" applyBorder="1" applyAlignment="1">
      <alignment horizontal="left" vertical="center" wrapText="1"/>
    </xf>
    <xf numFmtId="0" fontId="103" fillId="0" borderId="1" xfId="0" applyFont="1" applyBorder="1" applyAlignment="1">
      <alignment horizontal="center" vertical="center"/>
    </xf>
    <xf numFmtId="0" fontId="103" fillId="0" borderId="1" xfId="0" applyFont="1" applyBorder="1"/>
    <xf numFmtId="0" fontId="103" fillId="0" borderId="2" xfId="0" applyFont="1" applyBorder="1"/>
    <xf numFmtId="0" fontId="103" fillId="0" borderId="17" xfId="5" applyFont="1" applyBorder="1" applyAlignment="1">
      <alignment vertical="center" wrapText="1"/>
    </xf>
    <xf numFmtId="0" fontId="103" fillId="10" borderId="18" xfId="0" applyFont="1" applyFill="1" applyBorder="1" applyAlignment="1">
      <alignment horizontal="left" vertical="center" wrapText="1"/>
    </xf>
    <xf numFmtId="0" fontId="111" fillId="0" borderId="5" xfId="0" applyFont="1" applyFill="1" applyBorder="1" applyAlignment="1">
      <alignment horizontal="center" vertical="center" wrapText="1"/>
    </xf>
    <xf numFmtId="0" fontId="111" fillId="0" borderId="2" xfId="0" applyFont="1" applyFill="1" applyBorder="1" applyAlignment="1">
      <alignment horizontal="center" vertical="center" wrapText="1"/>
    </xf>
    <xf numFmtId="0" fontId="93" fillId="0" borderId="1" xfId="0" applyFont="1" applyBorder="1" applyAlignment="1">
      <alignment vertical="center" wrapText="1"/>
    </xf>
    <xf numFmtId="0" fontId="93" fillId="10" borderId="18" xfId="5" applyFont="1" applyFill="1" applyBorder="1" applyAlignment="1">
      <alignment horizontal="left" vertical="center" wrapText="1"/>
    </xf>
    <xf numFmtId="0" fontId="93" fillId="0" borderId="18" xfId="5" applyFont="1" applyBorder="1" applyAlignment="1">
      <alignment horizontal="left" vertical="center" wrapText="1"/>
    </xf>
    <xf numFmtId="0" fontId="93" fillId="0" borderId="17" xfId="5" applyFont="1" applyBorder="1" applyAlignment="1">
      <alignment horizontal="left" vertical="center" wrapText="1"/>
    </xf>
    <xf numFmtId="0" fontId="0" fillId="12" borderId="12" xfId="0" applyFill="1" applyBorder="1"/>
    <xf numFmtId="0" fontId="0" fillId="13" borderId="5" xfId="0" applyFill="1" applyBorder="1"/>
    <xf numFmtId="4" fontId="0" fillId="13" borderId="1" xfId="0" applyNumberFormat="1" applyFill="1" applyBorder="1"/>
    <xf numFmtId="0" fontId="0" fillId="13" borderId="1" xfId="0" applyFill="1" applyBorder="1"/>
    <xf numFmtId="0" fontId="0" fillId="13" borderId="2" xfId="0" applyFill="1" applyBorder="1"/>
    <xf numFmtId="0" fontId="0" fillId="14" borderId="1" xfId="0" applyFill="1" applyBorder="1"/>
    <xf numFmtId="0" fontId="0" fillId="14" borderId="2" xfId="0" applyFill="1" applyBorder="1"/>
    <xf numFmtId="0" fontId="112" fillId="14" borderId="1" xfId="0" applyFont="1" applyFill="1" applyBorder="1" applyAlignment="1">
      <alignment horizontal="center" vertical="center" wrapText="1"/>
    </xf>
    <xf numFmtId="0" fontId="0" fillId="15" borderId="1" xfId="0" applyFill="1" applyBorder="1"/>
    <xf numFmtId="0" fontId="0" fillId="15" borderId="1" xfId="0" applyFill="1" applyBorder="1" applyAlignment="1">
      <alignment horizontal="center" vertical="center" wrapText="1"/>
    </xf>
    <xf numFmtId="0" fontId="0" fillId="0" borderId="5" xfId="0" applyFill="1" applyBorder="1"/>
    <xf numFmtId="0" fontId="108" fillId="0" borderId="5" xfId="0" applyFont="1" applyFill="1" applyBorder="1"/>
    <xf numFmtId="0" fontId="108" fillId="0" borderId="1" xfId="0" applyFont="1" applyFill="1" applyBorder="1"/>
    <xf numFmtId="0" fontId="108" fillId="0" borderId="2" xfId="0" applyFont="1" applyFill="1" applyBorder="1"/>
    <xf numFmtId="0" fontId="0" fillId="0" borderId="6" xfId="0" applyBorder="1" applyAlignment="1">
      <alignment horizontal="left" vertical="center" wrapText="1"/>
    </xf>
    <xf numFmtId="0" fontId="107" fillId="0" borderId="15" xfId="5" applyFont="1" applyBorder="1" applyAlignment="1">
      <alignment vertical="center" wrapText="1"/>
    </xf>
    <xf numFmtId="0" fontId="0" fillId="0" borderId="12" xfId="0" applyFill="1" applyBorder="1"/>
    <xf numFmtId="0" fontId="0" fillId="0" borderId="6" xfId="0" applyFill="1" applyBorder="1"/>
    <xf numFmtId="0" fontId="0" fillId="0" borderId="15" xfId="0" applyBorder="1" applyAlignment="1">
      <alignment horizontal="center" vertical="center" wrapText="1"/>
    </xf>
    <xf numFmtId="0" fontId="100" fillId="0" borderId="8" xfId="0" applyFont="1" applyBorder="1" applyAlignment="1">
      <alignment horizontal="center" vertical="center"/>
    </xf>
    <xf numFmtId="0" fontId="96" fillId="0" borderId="8" xfId="0" applyFont="1" applyBorder="1" applyAlignment="1">
      <alignment vertical="center" wrapText="1"/>
    </xf>
    <xf numFmtId="0" fontId="96" fillId="2" borderId="8" xfId="0" applyFont="1" applyFill="1" applyBorder="1" applyAlignment="1">
      <alignment vertical="center" wrapText="1"/>
    </xf>
    <xf numFmtId="0" fontId="0" fillId="0" borderId="9" xfId="0" applyBorder="1" applyAlignment="1">
      <alignment horizontal="left" vertical="center" wrapText="1"/>
    </xf>
    <xf numFmtId="0" fontId="96" fillId="0" borderId="8" xfId="0" applyFont="1" applyBorder="1" applyAlignment="1">
      <alignment horizontal="center" vertical="center"/>
    </xf>
    <xf numFmtId="4" fontId="96" fillId="0" borderId="8" xfId="0" applyNumberFormat="1" applyFont="1" applyBorder="1" applyAlignment="1">
      <alignment vertical="center"/>
    </xf>
    <xf numFmtId="4" fontId="103" fillId="0" borderId="8" xfId="0" applyNumberFormat="1" applyFont="1" applyBorder="1" applyAlignment="1">
      <alignment horizontal="right" vertical="center" wrapText="1"/>
    </xf>
    <xf numFmtId="4" fontId="96" fillId="0" borderId="9" xfId="0" applyNumberFormat="1" applyFont="1" applyBorder="1" applyAlignment="1">
      <alignment vertical="center"/>
    </xf>
    <xf numFmtId="0" fontId="107" fillId="0" borderId="19" xfId="5" applyFont="1" applyBorder="1" applyAlignment="1">
      <alignment vertical="center" wrapText="1"/>
    </xf>
    <xf numFmtId="0" fontId="0" fillId="7" borderId="14" xfId="0" applyFill="1" applyBorder="1" applyAlignment="1">
      <alignment horizontal="left" vertical="center" wrapText="1"/>
    </xf>
    <xf numFmtId="0" fontId="0" fillId="0" borderId="11" xfId="0" applyFill="1" applyBorder="1"/>
    <xf numFmtId="0" fontId="0" fillId="16" borderId="8" xfId="0" applyFill="1" applyBorder="1"/>
    <xf numFmtId="0" fontId="0" fillId="0" borderId="9" xfId="0" applyFill="1" applyBorder="1"/>
    <xf numFmtId="0" fontId="0" fillId="0" borderId="19" xfId="0" applyBorder="1" applyAlignment="1">
      <alignment horizontal="center" vertical="center" wrapText="1"/>
    </xf>
    <xf numFmtId="0" fontId="0" fillId="0" borderId="16" xfId="0" applyFill="1" applyBorder="1" applyAlignment="1">
      <alignment horizontal="left" vertical="center" wrapText="1"/>
    </xf>
    <xf numFmtId="0" fontId="0" fillId="0" borderId="4" xfId="0" applyFill="1" applyBorder="1"/>
    <xf numFmtId="0" fontId="97" fillId="0" borderId="4" xfId="0" applyFont="1" applyBorder="1" applyAlignment="1">
      <alignment vertical="center" wrapText="1"/>
    </xf>
    <xf numFmtId="0" fontId="97" fillId="2" borderId="4" xfId="0" applyFont="1" applyFill="1" applyBorder="1" applyAlignment="1">
      <alignment vertical="center" wrapText="1"/>
    </xf>
    <xf numFmtId="4" fontId="97" fillId="0" borderId="4" xfId="0" applyNumberFormat="1" applyFont="1" applyBorder="1" applyAlignment="1">
      <alignment vertical="center"/>
    </xf>
    <xf numFmtId="4" fontId="113" fillId="0" borderId="4" xfId="0" applyNumberFormat="1" applyFont="1" applyBorder="1" applyAlignment="1">
      <alignment horizontal="right" vertical="center" wrapText="1"/>
    </xf>
    <xf numFmtId="4" fontId="97" fillId="0" borderId="6" xfId="0" applyNumberFormat="1" applyFont="1" applyBorder="1" applyAlignment="1">
      <alignment vertical="center"/>
    </xf>
    <xf numFmtId="0" fontId="107" fillId="0" borderId="1" xfId="0" applyFont="1" applyBorder="1" applyAlignment="1">
      <alignment vertical="center" wrapText="1"/>
    </xf>
    <xf numFmtId="0" fontId="107" fillId="0" borderId="2" xfId="5" applyFont="1" applyBorder="1" applyAlignment="1">
      <alignment horizontal="left" vertical="center" wrapText="1"/>
    </xf>
    <xf numFmtId="0" fontId="107" fillId="0" borderId="1" xfId="0" applyFont="1" applyBorder="1" applyAlignment="1">
      <alignment horizontal="center" vertical="center"/>
    </xf>
    <xf numFmtId="4" fontId="107" fillId="0" borderId="1" xfId="0" applyNumberFormat="1" applyFont="1" applyBorder="1" applyAlignment="1">
      <alignment horizontal="right" vertical="center" wrapText="1"/>
    </xf>
    <xf numFmtId="0" fontId="107" fillId="0" borderId="2" xfId="0" applyFont="1" applyBorder="1"/>
    <xf numFmtId="0" fontId="107" fillId="0" borderId="18" xfId="0" applyFont="1" applyFill="1" applyBorder="1" applyAlignment="1">
      <alignment horizontal="left" vertical="center" wrapText="1"/>
    </xf>
    <xf numFmtId="4" fontId="103" fillId="0" borderId="4" xfId="0" applyNumberFormat="1" applyFont="1" applyBorder="1" applyAlignment="1">
      <alignment vertical="center"/>
    </xf>
    <xf numFmtId="0" fontId="0" fillId="0" borderId="0" xfId="0" applyBorder="1"/>
    <xf numFmtId="0" fontId="100" fillId="0" borderId="4" xfId="0" applyFont="1" applyBorder="1" applyAlignment="1">
      <alignment horizontal="center" vertical="center"/>
    </xf>
    <xf numFmtId="0" fontId="96" fillId="0" borderId="4" xfId="5" applyBorder="1" applyAlignment="1">
      <alignment horizontal="left" vertical="center" wrapText="1"/>
    </xf>
    <xf numFmtId="0" fontId="96" fillId="0" borderId="4" xfId="0" applyFont="1" applyBorder="1" applyAlignment="1">
      <alignment horizontal="center" vertical="center"/>
    </xf>
    <xf numFmtId="4" fontId="101" fillId="0" borderId="7" xfId="0" applyNumberFormat="1" applyFont="1" applyBorder="1" applyAlignment="1">
      <alignment horizontal="right" vertical="center" wrapText="1"/>
    </xf>
    <xf numFmtId="4" fontId="0" fillId="0" borderId="2" xfId="0" applyNumberFormat="1" applyFill="1" applyBorder="1" applyAlignment="1">
      <alignment vertical="center"/>
    </xf>
    <xf numFmtId="4" fontId="0" fillId="0" borderId="10" xfId="0" applyNumberFormat="1" applyFill="1" applyBorder="1" applyAlignment="1">
      <alignment vertical="center"/>
    </xf>
    <xf numFmtId="4" fontId="107" fillId="0" borderId="2" xfId="0" applyNumberFormat="1" applyFont="1" applyBorder="1" applyAlignment="1">
      <alignment horizontal="right" vertical="center" wrapText="1"/>
    </xf>
    <xf numFmtId="4" fontId="103" fillId="0" borderId="6" xfId="0" applyNumberFormat="1" applyFont="1" applyBorder="1" applyAlignment="1">
      <alignment vertical="center"/>
    </xf>
    <xf numFmtId="4" fontId="103" fillId="0" borderId="9" xfId="0" applyNumberFormat="1" applyFont="1" applyBorder="1" applyAlignment="1">
      <alignment horizontal="right" vertical="center" wrapText="1"/>
    </xf>
    <xf numFmtId="4" fontId="113" fillId="0" borderId="6" xfId="0" applyNumberFormat="1" applyFont="1" applyBorder="1" applyAlignment="1">
      <alignment horizontal="right" vertical="center" wrapText="1"/>
    </xf>
    <xf numFmtId="4" fontId="0" fillId="0" borderId="18" xfId="0" applyNumberFormat="1" applyBorder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ill="1"/>
    <xf numFmtId="0" fontId="97" fillId="0" borderId="0" xfId="0" applyFont="1" applyFill="1" applyAlignment="1">
      <alignment vertical="center"/>
    </xf>
    <xf numFmtId="0" fontId="97" fillId="0" borderId="0" xfId="0" applyFont="1" applyFill="1" applyBorder="1"/>
    <xf numFmtId="0" fontId="0" fillId="0" borderId="28" xfId="0" applyBorder="1"/>
    <xf numFmtId="0" fontId="0" fillId="0" borderId="27" xfId="0" applyBorder="1"/>
    <xf numFmtId="4" fontId="103" fillId="0" borderId="0" xfId="0" applyNumberFormat="1" applyFont="1" applyFill="1" applyBorder="1" applyAlignment="1">
      <alignment horizontal="right" vertical="center" wrapText="1"/>
    </xf>
    <xf numFmtId="4" fontId="0" fillId="0" borderId="0" xfId="0" applyNumberFormat="1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/>
    </xf>
    <xf numFmtId="0" fontId="92" fillId="0" borderId="0" xfId="0" applyFont="1" applyBorder="1" applyAlignment="1">
      <alignment vertical="center" wrapText="1"/>
    </xf>
    <xf numFmtId="0" fontId="92" fillId="0" borderId="0" xfId="0" applyFont="1" applyBorder="1" applyAlignment="1">
      <alignment horizontal="center" vertical="center"/>
    </xf>
    <xf numFmtId="4" fontId="92" fillId="0" borderId="0" xfId="0" applyNumberFormat="1" applyFont="1" applyBorder="1" applyAlignment="1">
      <alignment vertical="center"/>
    </xf>
    <xf numFmtId="0" fontId="92" fillId="0" borderId="0" xfId="0" applyFont="1" applyFill="1" applyBorder="1" applyAlignment="1">
      <alignment vertical="center" wrapText="1"/>
    </xf>
    <xf numFmtId="0" fontId="92" fillId="0" borderId="0" xfId="0" applyFont="1" applyFill="1" applyBorder="1" applyAlignment="1">
      <alignment horizontal="center" vertical="center"/>
    </xf>
    <xf numFmtId="4" fontId="92" fillId="0" borderId="0" xfId="0" applyNumberFormat="1" applyFont="1" applyFill="1" applyBorder="1" applyAlignment="1">
      <alignment horizontal="center" vertical="center"/>
    </xf>
    <xf numFmtId="0" fontId="114" fillId="0" borderId="0" xfId="0" applyFont="1" applyFill="1"/>
    <xf numFmtId="0" fontId="114" fillId="0" borderId="0" xfId="0" applyFont="1" applyFill="1" applyBorder="1" applyAlignment="1"/>
    <xf numFmtId="0" fontId="117" fillId="0" borderId="0" xfId="0" applyFont="1"/>
    <xf numFmtId="10" fontId="0" fillId="0" borderId="0" xfId="0" applyNumberFormat="1"/>
    <xf numFmtId="0" fontId="116" fillId="0" borderId="0" xfId="0" applyFont="1"/>
    <xf numFmtId="10" fontId="116" fillId="0" borderId="0" xfId="0" applyNumberFormat="1" applyFont="1"/>
    <xf numFmtId="0" fontId="116" fillId="0" borderId="0" xfId="0" applyFont="1" applyAlignment="1">
      <alignment horizontal="left" vertical="top"/>
    </xf>
    <xf numFmtId="0" fontId="118" fillId="0" borderId="0" xfId="0" applyFont="1" applyBorder="1" applyAlignment="1">
      <alignment horizontal="left" vertical="center" wrapText="1"/>
    </xf>
    <xf numFmtId="10" fontId="103" fillId="0" borderId="0" xfId="0" applyNumberFormat="1" applyFont="1" applyBorder="1" applyAlignment="1">
      <alignment horizontal="left" vertical="center" wrapText="1"/>
    </xf>
    <xf numFmtId="10" fontId="103" fillId="0" borderId="0" xfId="0" applyNumberFormat="1" applyFont="1" applyBorder="1" applyAlignment="1">
      <alignment horizontal="center" vertical="center" wrapText="1"/>
    </xf>
    <xf numFmtId="0" fontId="118" fillId="0" borderId="0" xfId="0" applyFont="1" applyFill="1" applyBorder="1" applyAlignment="1">
      <alignment horizontal="left" vertical="center" wrapText="1"/>
    </xf>
    <xf numFmtId="4" fontId="118" fillId="0" borderId="0" xfId="0" applyNumberFormat="1" applyFont="1" applyFill="1" applyBorder="1" applyAlignment="1">
      <alignment horizontal="right" vertical="center"/>
    </xf>
    <xf numFmtId="4" fontId="119" fillId="0" borderId="0" xfId="0" applyNumberFormat="1" applyFont="1" applyFill="1" applyBorder="1" applyAlignment="1">
      <alignment horizontal="right" vertical="center"/>
    </xf>
    <xf numFmtId="10" fontId="118" fillId="0" borderId="0" xfId="0" applyNumberFormat="1" applyFont="1" applyFill="1" applyBorder="1" applyAlignment="1">
      <alignment horizontal="center" vertical="center"/>
    </xf>
    <xf numFmtId="0" fontId="98" fillId="0" borderId="0" xfId="0" applyFont="1" applyFill="1" applyBorder="1" applyAlignment="1">
      <alignment vertical="center"/>
    </xf>
    <xf numFmtId="0" fontId="123" fillId="17" borderId="8" xfId="0" applyFont="1" applyFill="1" applyBorder="1" applyAlignment="1">
      <alignment horizontal="center" vertical="center" wrapText="1"/>
    </xf>
    <xf numFmtId="0" fontId="123" fillId="17" borderId="9" xfId="0" applyFont="1" applyFill="1" applyBorder="1" applyAlignment="1">
      <alignment horizontal="center" vertical="center" wrapText="1"/>
    </xf>
    <xf numFmtId="0" fontId="123" fillId="17" borderId="23" xfId="0" applyFont="1" applyFill="1" applyBorder="1" applyAlignment="1">
      <alignment horizontal="center" vertical="center" wrapText="1"/>
    </xf>
    <xf numFmtId="0" fontId="123" fillId="17" borderId="11" xfId="0" applyFont="1" applyFill="1" applyBorder="1" applyAlignment="1">
      <alignment horizontal="center" vertical="center" wrapText="1"/>
    </xf>
    <xf numFmtId="10" fontId="90" fillId="0" borderId="24" xfId="0" applyNumberFormat="1" applyFont="1" applyBorder="1" applyAlignment="1">
      <alignment horizontal="center" vertical="center"/>
    </xf>
    <xf numFmtId="0" fontId="90" fillId="2" borderId="1" xfId="0" applyFont="1" applyFill="1" applyBorder="1" applyAlignment="1">
      <alignment horizontal="left" vertical="center" wrapText="1"/>
    </xf>
    <xf numFmtId="4" fontId="90" fillId="2" borderId="22" xfId="0" applyNumberFormat="1" applyFont="1" applyFill="1" applyBorder="1" applyAlignment="1">
      <alignment horizontal="right" vertical="center"/>
    </xf>
    <xf numFmtId="4" fontId="90" fillId="2" borderId="5" xfId="0" applyNumberFormat="1" applyFont="1" applyFill="1" applyBorder="1" applyAlignment="1">
      <alignment horizontal="right" vertical="center"/>
    </xf>
    <xf numFmtId="4" fontId="90" fillId="0" borderId="2" xfId="0" applyNumberFormat="1" applyFont="1" applyBorder="1" applyAlignment="1">
      <alignment horizontal="right" vertical="center"/>
    </xf>
    <xf numFmtId="0" fontId="90" fillId="0" borderId="5" xfId="0" applyFont="1" applyBorder="1" applyAlignment="1">
      <alignment vertical="center" wrapText="1"/>
    </xf>
    <xf numFmtId="4" fontId="108" fillId="2" borderId="5" xfId="0" applyNumberFormat="1" applyFont="1" applyFill="1" applyBorder="1" applyAlignment="1">
      <alignment horizontal="right" vertical="center"/>
    </xf>
    <xf numFmtId="4" fontId="90" fillId="2" borderId="2" xfId="0" applyNumberFormat="1" applyFont="1" applyFill="1" applyBorder="1" applyAlignment="1">
      <alignment horizontal="right" vertical="center"/>
    </xf>
    <xf numFmtId="0" fontId="90" fillId="0" borderId="5" xfId="0" applyFont="1" applyFill="1" applyBorder="1" applyAlignment="1">
      <alignment vertical="center" wrapText="1"/>
    </xf>
    <xf numFmtId="0" fontId="90" fillId="2" borderId="2" xfId="0" applyFont="1" applyFill="1" applyBorder="1" applyAlignment="1">
      <alignment horizontal="left" vertical="center" wrapText="1"/>
    </xf>
    <xf numFmtId="4" fontId="121" fillId="2" borderId="5" xfId="0" applyNumberFormat="1" applyFont="1" applyFill="1" applyBorder="1" applyAlignment="1">
      <alignment horizontal="right" vertical="center"/>
    </xf>
    <xf numFmtId="4" fontId="107" fillId="2" borderId="22" xfId="0" applyNumberFormat="1" applyFont="1" applyFill="1" applyBorder="1" applyAlignment="1">
      <alignment horizontal="right" vertical="center" wrapText="1"/>
    </xf>
    <xf numFmtId="4" fontId="108" fillId="2" borderId="5" xfId="0" applyNumberFormat="1" applyFont="1" applyFill="1" applyBorder="1" applyAlignment="1">
      <alignment horizontal="right" vertical="center" wrapText="1"/>
    </xf>
    <xf numFmtId="0" fontId="90" fillId="0" borderId="2" xfId="0" applyFont="1" applyFill="1" applyBorder="1" applyAlignment="1">
      <alignment horizontal="left" vertical="center" wrapText="1"/>
    </xf>
    <xf numFmtId="0" fontId="90" fillId="0" borderId="1" xfId="0" applyFont="1" applyFill="1" applyBorder="1" applyAlignment="1">
      <alignment vertical="center" wrapText="1"/>
    </xf>
    <xf numFmtId="0" fontId="90" fillId="0" borderId="1" xfId="8" applyFont="1" applyBorder="1" applyAlignment="1">
      <alignment vertical="center" wrapText="1"/>
    </xf>
    <xf numFmtId="0" fontId="90" fillId="0" borderId="1" xfId="0" applyFont="1" applyBorder="1" applyAlignment="1">
      <alignment horizontal="left" vertical="center"/>
    </xf>
    <xf numFmtId="4" fontId="90" fillId="0" borderId="1" xfId="0" applyNumberFormat="1" applyFont="1" applyBorder="1" applyAlignment="1">
      <alignment horizontal="right" vertical="center"/>
    </xf>
    <xf numFmtId="0" fontId="90" fillId="0" borderId="1" xfId="0" applyFont="1" applyBorder="1" applyAlignment="1">
      <alignment horizontal="left" vertical="center" wrapText="1"/>
    </xf>
    <xf numFmtId="0" fontId="90" fillId="0" borderId="1" xfId="0" applyFont="1" applyFill="1" applyBorder="1" applyAlignment="1">
      <alignment horizontal="left" vertical="center"/>
    </xf>
    <xf numFmtId="0" fontId="90" fillId="2" borderId="1" xfId="0" applyFont="1" applyFill="1" applyBorder="1" applyAlignment="1">
      <alignment vertical="center" wrapText="1"/>
    </xf>
    <xf numFmtId="0" fontId="90" fillId="2" borderId="2" xfId="0" applyFont="1" applyFill="1" applyBorder="1" applyAlignment="1">
      <alignment vertical="center" wrapText="1"/>
    </xf>
    <xf numFmtId="4" fontId="90" fillId="0" borderId="2" xfId="0" applyNumberFormat="1" applyFont="1" applyFill="1" applyBorder="1" applyAlignment="1">
      <alignment horizontal="right" vertical="center"/>
    </xf>
    <xf numFmtId="0" fontId="90" fillId="0" borderId="2" xfId="0" applyFont="1" applyBorder="1" applyAlignment="1">
      <alignment horizontal="right"/>
    </xf>
    <xf numFmtId="0" fontId="90" fillId="2" borderId="1" xfId="0" applyFont="1" applyFill="1" applyBorder="1" applyAlignment="1">
      <alignment horizontal="left" vertical="center"/>
    </xf>
    <xf numFmtId="2" fontId="108" fillId="2" borderId="5" xfId="0" applyNumberFormat="1" applyFont="1" applyFill="1" applyBorder="1" applyAlignment="1">
      <alignment horizontal="right" vertical="center"/>
    </xf>
    <xf numFmtId="0" fontId="101" fillId="0" borderId="1" xfId="8" applyFont="1" applyBorder="1" applyAlignment="1">
      <alignment horizontal="left" vertical="center" wrapText="1"/>
    </xf>
    <xf numFmtId="4" fontId="101" fillId="0" borderId="1" xfId="0" applyNumberFormat="1" applyFont="1" applyFill="1" applyBorder="1" applyAlignment="1">
      <alignment horizontal="right" vertical="center"/>
    </xf>
    <xf numFmtId="0" fontId="90" fillId="2" borderId="5" xfId="0" applyFont="1" applyFill="1" applyBorder="1" applyAlignment="1">
      <alignment horizontal="right"/>
    </xf>
    <xf numFmtId="4" fontId="90" fillId="0" borderId="22" xfId="0" applyNumberFormat="1" applyFont="1" applyFill="1" applyBorder="1" applyAlignment="1">
      <alignment horizontal="right" vertical="center"/>
    </xf>
    <xf numFmtId="0" fontId="107" fillId="0" borderId="1" xfId="0" applyFont="1" applyFill="1" applyBorder="1" applyAlignment="1">
      <alignment vertical="center" wrapText="1"/>
    </xf>
    <xf numFmtId="0" fontId="107" fillId="0" borderId="1" xfId="0" applyFont="1" applyBorder="1" applyAlignment="1">
      <alignment horizontal="left" vertical="center"/>
    </xf>
    <xf numFmtId="0" fontId="107" fillId="0" borderId="1" xfId="0" applyFont="1" applyBorder="1" applyAlignment="1">
      <alignment horizontal="left" vertical="center" wrapText="1"/>
    </xf>
    <xf numFmtId="0" fontId="107" fillId="2" borderId="1" xfId="0" applyFont="1" applyFill="1" applyBorder="1" applyAlignment="1">
      <alignment horizontal="left" vertical="center" wrapText="1"/>
    </xf>
    <xf numFmtId="0" fontId="107" fillId="0" borderId="2" xfId="0" applyFont="1" applyFill="1" applyBorder="1" applyAlignment="1">
      <alignment horizontal="left" vertical="center" wrapText="1"/>
    </xf>
    <xf numFmtId="4" fontId="107" fillId="2" borderId="22" xfId="0" applyNumberFormat="1" applyFont="1" applyFill="1" applyBorder="1" applyAlignment="1">
      <alignment horizontal="right" vertical="center"/>
    </xf>
    <xf numFmtId="0" fontId="107" fillId="0" borderId="4" xfId="9" applyFont="1" applyBorder="1" applyAlignment="1">
      <alignment horizontal="left" vertical="center" wrapText="1"/>
    </xf>
    <xf numFmtId="0" fontId="107" fillId="2" borderId="5" xfId="0" applyFont="1" applyFill="1" applyBorder="1" applyAlignment="1">
      <alignment horizontal="right"/>
    </xf>
    <xf numFmtId="4" fontId="107" fillId="0" borderId="2" xfId="0" applyNumberFormat="1" applyFont="1" applyBorder="1" applyAlignment="1">
      <alignment horizontal="right" vertical="center"/>
    </xf>
    <xf numFmtId="0" fontId="90" fillId="2" borderId="6" xfId="0" applyFont="1" applyFill="1" applyBorder="1" applyAlignment="1">
      <alignment horizontal="left" vertical="center" wrapText="1"/>
    </xf>
    <xf numFmtId="0" fontId="101" fillId="0" borderId="1" xfId="0" applyFont="1" applyBorder="1" applyAlignment="1">
      <alignment vertical="center" wrapText="1"/>
    </xf>
    <xf numFmtId="0" fontId="90" fillId="0" borderId="1" xfId="0" applyFont="1" applyBorder="1" applyAlignment="1">
      <alignment vertical="center"/>
    </xf>
    <xf numFmtId="4" fontId="97" fillId="17" borderId="43" xfId="0" applyNumberFormat="1" applyFont="1" applyFill="1" applyBorder="1" applyAlignment="1">
      <alignment horizontal="right" vertical="center"/>
    </xf>
    <xf numFmtId="0" fontId="90" fillId="17" borderId="43" xfId="0" applyFont="1" applyFill="1" applyBorder="1" applyAlignment="1">
      <alignment horizontal="center" vertical="center"/>
    </xf>
    <xf numFmtId="0" fontId="90" fillId="17" borderId="47" xfId="0" applyFont="1" applyFill="1" applyBorder="1" applyAlignment="1">
      <alignment horizontal="center" vertical="center"/>
    </xf>
    <xf numFmtId="0" fontId="90" fillId="17" borderId="48" xfId="0" applyFont="1" applyFill="1" applyBorder="1" applyAlignment="1">
      <alignment horizontal="center" vertical="center"/>
    </xf>
    <xf numFmtId="10" fontId="113" fillId="17" borderId="45" xfId="0" applyNumberFormat="1" applyFont="1" applyFill="1" applyBorder="1" applyAlignment="1">
      <alignment horizontal="center" vertical="center" wrapText="1"/>
    </xf>
    <xf numFmtId="0" fontId="97" fillId="0" borderId="6" xfId="0" applyFont="1" applyBorder="1" applyAlignment="1">
      <alignment horizontal="center" vertical="center"/>
    </xf>
    <xf numFmtId="0" fontId="107" fillId="0" borderId="24" xfId="0" applyFont="1" applyFill="1" applyBorder="1" applyAlignment="1">
      <alignment horizontal="center" vertical="center"/>
    </xf>
    <xf numFmtId="4" fontId="111" fillId="0" borderId="12" xfId="0" applyNumberFormat="1" applyFont="1" applyFill="1" applyBorder="1" applyAlignment="1">
      <alignment vertical="center"/>
    </xf>
    <xf numFmtId="4" fontId="107" fillId="0" borderId="6" xfId="0" applyNumberFormat="1" applyFont="1" applyFill="1" applyBorder="1" applyAlignment="1">
      <alignment horizontal="center" vertical="center" wrapText="1"/>
    </xf>
    <xf numFmtId="4" fontId="107" fillId="0" borderId="24" xfId="0" applyNumberFormat="1" applyFont="1" applyFill="1" applyBorder="1" applyAlignment="1">
      <alignment horizontal="center" vertical="center" wrapText="1"/>
    </xf>
    <xf numFmtId="0" fontId="107" fillId="0" borderId="22" xfId="0" applyFont="1" applyBorder="1" applyAlignment="1">
      <alignment horizontal="center" vertical="center"/>
    </xf>
    <xf numFmtId="4" fontId="120" fillId="0" borderId="5" xfId="0" applyNumberFormat="1" applyFont="1" applyFill="1" applyBorder="1" applyAlignment="1">
      <alignment vertical="center"/>
    </xf>
    <xf numFmtId="4" fontId="97" fillId="0" borderId="2" xfId="0" applyNumberFormat="1" applyFont="1" applyFill="1" applyBorder="1" applyAlignment="1">
      <alignment vertical="center"/>
    </xf>
    <xf numFmtId="4" fontId="90" fillId="0" borderId="22" xfId="0" applyNumberFormat="1" applyFont="1" applyBorder="1" applyAlignment="1">
      <alignment horizontal="center" vertical="center"/>
    </xf>
    <xf numFmtId="0" fontId="99" fillId="17" borderId="33" xfId="0" applyFont="1" applyFill="1" applyBorder="1" applyAlignment="1">
      <alignment vertical="center" wrapText="1"/>
    </xf>
    <xf numFmtId="0" fontId="122" fillId="17" borderId="31" xfId="0" applyFont="1" applyFill="1" applyBorder="1" applyAlignment="1">
      <alignment vertical="center" wrapText="1"/>
    </xf>
    <xf numFmtId="0" fontId="122" fillId="17" borderId="37" xfId="0" applyFont="1" applyFill="1" applyBorder="1" applyAlignment="1">
      <alignment vertical="center" wrapText="1"/>
    </xf>
    <xf numFmtId="4" fontId="107" fillId="2" borderId="18" xfId="0" applyNumberFormat="1" applyFont="1" applyFill="1" applyBorder="1" applyAlignment="1">
      <alignment horizontal="right" vertical="center" wrapText="1"/>
    </xf>
    <xf numFmtId="0" fontId="0" fillId="0" borderId="0" xfId="0" applyAlignment="1">
      <alignment horizontal="left"/>
    </xf>
    <xf numFmtId="0" fontId="98" fillId="0" borderId="0" xfId="0" applyFont="1" applyAlignment="1">
      <alignment horizontal="right"/>
    </xf>
    <xf numFmtId="0" fontId="89" fillId="2" borderId="1" xfId="0" applyFont="1" applyFill="1" applyBorder="1" applyAlignment="1">
      <alignment horizontal="left" vertical="center" wrapText="1"/>
    </xf>
    <xf numFmtId="0" fontId="89" fillId="0" borderId="3" xfId="0" applyFont="1" applyFill="1" applyBorder="1" applyAlignment="1">
      <alignment horizontal="left" vertical="center" wrapText="1"/>
    </xf>
    <xf numFmtId="4" fontId="89" fillId="0" borderId="24" xfId="0" applyNumberFormat="1" applyFont="1" applyBorder="1" applyAlignment="1">
      <alignment vertical="center"/>
    </xf>
    <xf numFmtId="4" fontId="89" fillId="0" borderId="6" xfId="0" applyNumberFormat="1" applyFont="1" applyBorder="1" applyAlignment="1">
      <alignment horizontal="right" vertical="center"/>
    </xf>
    <xf numFmtId="10" fontId="89" fillId="0" borderId="34" xfId="0" applyNumberFormat="1" applyFont="1" applyBorder="1" applyAlignment="1">
      <alignment horizontal="center" vertical="center"/>
    </xf>
    <xf numFmtId="0" fontId="107" fillId="0" borderId="1" xfId="0" applyFont="1" applyFill="1" applyBorder="1" applyAlignment="1">
      <alignment horizontal="left" vertical="center" wrapText="1"/>
    </xf>
    <xf numFmtId="4" fontId="89" fillId="0" borderId="22" xfId="0" applyNumberFormat="1" applyFont="1" applyBorder="1" applyAlignment="1">
      <alignment vertical="center"/>
    </xf>
    <xf numFmtId="4" fontId="89" fillId="0" borderId="30" xfId="0" applyNumberFormat="1" applyFont="1" applyBorder="1" applyAlignment="1">
      <alignment vertical="center"/>
    </xf>
    <xf numFmtId="4" fontId="89" fillId="0" borderId="2" xfId="0" applyNumberFormat="1" applyFont="1" applyBorder="1" applyAlignment="1">
      <alignment horizontal="right" vertical="center"/>
    </xf>
    <xf numFmtId="10" fontId="89" fillId="0" borderId="22" xfId="0" applyNumberFormat="1" applyFont="1" applyBorder="1" applyAlignment="1">
      <alignment horizontal="center" vertical="center"/>
    </xf>
    <xf numFmtId="10" fontId="89" fillId="0" borderId="30" xfId="0" applyNumberFormat="1" applyFont="1" applyBorder="1" applyAlignment="1">
      <alignment horizontal="center" vertical="center"/>
    </xf>
    <xf numFmtId="0" fontId="89" fillId="0" borderId="5" xfId="0" applyFont="1" applyBorder="1"/>
    <xf numFmtId="0" fontId="89" fillId="0" borderId="1" xfId="0" applyFont="1" applyFill="1" applyBorder="1" applyAlignment="1">
      <alignment horizontal="left" vertical="center" wrapText="1"/>
    </xf>
    <xf numFmtId="0" fontId="89" fillId="0" borderId="2" xfId="0" applyFont="1" applyFill="1" applyBorder="1" applyAlignment="1">
      <alignment horizontal="left" vertical="center" wrapText="1"/>
    </xf>
    <xf numFmtId="4" fontId="89" fillId="0" borderId="22" xfId="0" applyNumberFormat="1" applyFont="1" applyBorder="1" applyAlignment="1">
      <alignment horizontal="right" vertical="center"/>
    </xf>
    <xf numFmtId="0" fontId="89" fillId="0" borderId="1" xfId="0" applyFont="1" applyFill="1" applyBorder="1" applyAlignment="1">
      <alignment vertical="center"/>
    </xf>
    <xf numFmtId="0" fontId="89" fillId="0" borderId="1" xfId="0" applyFont="1" applyFill="1" applyBorder="1" applyAlignment="1">
      <alignment vertical="center" wrapText="1"/>
    </xf>
    <xf numFmtId="0" fontId="89" fillId="0" borderId="1" xfId="5" applyFont="1" applyBorder="1" applyAlignment="1">
      <alignment horizontal="left" vertical="center" wrapText="1"/>
    </xf>
    <xf numFmtId="0" fontId="89" fillId="0" borderId="1" xfId="0" applyFont="1" applyBorder="1" applyAlignment="1">
      <alignment horizontal="left" vertical="center"/>
    </xf>
    <xf numFmtId="4" fontId="89" fillId="0" borderId="2" xfId="0" applyNumberFormat="1" applyFont="1" applyBorder="1" applyAlignment="1">
      <alignment vertical="center"/>
    </xf>
    <xf numFmtId="4" fontId="89" fillId="0" borderId="2" xfId="0" applyNumberFormat="1" applyFont="1" applyBorder="1" applyAlignment="1">
      <alignment horizontal="right" vertical="center" wrapText="1"/>
    </xf>
    <xf numFmtId="4" fontId="107" fillId="0" borderId="22" xfId="0" applyNumberFormat="1" applyFont="1" applyBorder="1" applyAlignment="1">
      <alignment horizontal="right" vertical="center" wrapText="1"/>
    </xf>
    <xf numFmtId="4" fontId="101" fillId="0" borderId="2" xfId="0" applyNumberFormat="1" applyFont="1" applyBorder="1" applyAlignment="1">
      <alignment horizontal="right" vertical="center" wrapText="1"/>
    </xf>
    <xf numFmtId="0" fontId="101" fillId="0" borderId="1" xfId="5" applyFont="1" applyBorder="1" applyAlignment="1">
      <alignment horizontal="left" vertical="center" wrapText="1"/>
    </xf>
    <xf numFmtId="0" fontId="89" fillId="2" borderId="2" xfId="0" applyFont="1" applyFill="1" applyBorder="1" applyAlignment="1">
      <alignment horizontal="left" vertical="center" wrapText="1"/>
    </xf>
    <xf numFmtId="4" fontId="89" fillId="2" borderId="2" xfId="0" applyNumberFormat="1" applyFont="1" applyFill="1" applyBorder="1" applyAlignment="1">
      <alignment horizontal="right" vertical="center"/>
    </xf>
    <xf numFmtId="4" fontId="89" fillId="2" borderId="22" xfId="0" applyNumberFormat="1" applyFont="1" applyFill="1" applyBorder="1" applyAlignment="1">
      <alignment horizontal="right" vertical="center"/>
    </xf>
    <xf numFmtId="4" fontId="107" fillId="0" borderId="22" xfId="0" applyNumberFormat="1" applyFont="1" applyFill="1" applyBorder="1" applyAlignment="1">
      <alignment vertical="center"/>
    </xf>
    <xf numFmtId="4" fontId="107" fillId="0" borderId="2" xfId="0" applyNumberFormat="1" applyFont="1" applyFill="1" applyBorder="1" applyAlignment="1">
      <alignment vertical="center"/>
    </xf>
    <xf numFmtId="0" fontId="89" fillId="0" borderId="1" xfId="5" applyFont="1" applyFill="1" applyBorder="1" applyAlignment="1">
      <alignment vertical="center" wrapText="1"/>
    </xf>
    <xf numFmtId="4" fontId="89" fillId="2" borderId="6" xfId="0" applyNumberFormat="1" applyFont="1" applyFill="1" applyBorder="1" applyAlignment="1">
      <alignment vertical="center"/>
    </xf>
    <xf numFmtId="4" fontId="89" fillId="2" borderId="2" xfId="0" applyNumberFormat="1" applyFont="1" applyFill="1" applyBorder="1" applyAlignment="1">
      <alignment vertical="center"/>
    </xf>
    <xf numFmtId="0" fontId="97" fillId="0" borderId="27" xfId="0" applyFont="1" applyBorder="1" applyAlignment="1">
      <alignment horizontal="right" vertical="center" wrapText="1"/>
    </xf>
    <xf numFmtId="0" fontId="107" fillId="0" borderId="24" xfId="0" applyFont="1" applyBorder="1" applyAlignment="1">
      <alignment horizontal="center" vertical="center"/>
    </xf>
    <xf numFmtId="4" fontId="97" fillId="0" borderId="6" xfId="0" applyNumberFormat="1" applyFont="1" applyBorder="1" applyAlignment="1">
      <alignment horizontal="center" vertical="center"/>
    </xf>
    <xf numFmtId="0" fontId="89" fillId="0" borderId="24" xfId="0" applyFont="1" applyBorder="1" applyAlignment="1">
      <alignment horizontal="center" vertical="center"/>
    </xf>
    <xf numFmtId="0" fontId="89" fillId="0" borderId="27" xfId="0" applyFont="1" applyBorder="1" applyAlignment="1">
      <alignment horizontal="center" vertical="center"/>
    </xf>
    <xf numFmtId="0" fontId="122" fillId="5" borderId="7" xfId="0" applyFont="1" applyFill="1" applyBorder="1" applyAlignment="1">
      <alignment horizontal="left" vertical="center" wrapText="1"/>
    </xf>
    <xf numFmtId="0" fontId="123" fillId="5" borderId="8" xfId="0" applyFont="1" applyFill="1" applyBorder="1" applyAlignment="1">
      <alignment horizontal="center" vertical="center" wrapText="1"/>
    </xf>
    <xf numFmtId="0" fontId="123" fillId="5" borderId="9" xfId="0" applyFont="1" applyFill="1" applyBorder="1" applyAlignment="1">
      <alignment horizontal="center" vertical="center" wrapText="1"/>
    </xf>
    <xf numFmtId="0" fontId="123" fillId="5" borderId="23" xfId="0" applyFont="1" applyFill="1" applyBorder="1" applyAlignment="1">
      <alignment horizontal="center" vertical="center" wrapText="1"/>
    </xf>
    <xf numFmtId="0" fontId="123" fillId="5" borderId="11" xfId="0" applyFont="1" applyFill="1" applyBorder="1" applyAlignment="1">
      <alignment horizontal="center" vertical="center" wrapText="1"/>
    </xf>
    <xf numFmtId="0" fontId="122" fillId="5" borderId="31" xfId="0" applyFont="1" applyFill="1" applyBorder="1" applyAlignment="1">
      <alignment horizontal="left" vertical="center" wrapText="1"/>
    </xf>
    <xf numFmtId="4" fontId="121" fillId="0" borderId="26" xfId="0" applyNumberFormat="1" applyFont="1" applyBorder="1" applyAlignment="1">
      <alignment vertical="center"/>
    </xf>
    <xf numFmtId="4" fontId="121" fillId="0" borderId="5" xfId="0" applyNumberFormat="1" applyFont="1" applyBorder="1" applyAlignment="1">
      <alignment vertical="center"/>
    </xf>
    <xf numFmtId="4" fontId="121" fillId="0" borderId="5" xfId="0" applyNumberFormat="1" applyFont="1" applyBorder="1" applyAlignment="1">
      <alignment horizontal="right" vertical="center"/>
    </xf>
    <xf numFmtId="4" fontId="108" fillId="0" borderId="5" xfId="0" applyNumberFormat="1" applyFont="1" applyBorder="1" applyAlignment="1">
      <alignment horizontal="right" vertical="center" wrapText="1"/>
    </xf>
    <xf numFmtId="4" fontId="89" fillId="0" borderId="5" xfId="0" applyNumberFormat="1" applyFont="1" applyBorder="1" applyAlignment="1">
      <alignment horizontal="right" vertical="center"/>
    </xf>
    <xf numFmtId="4" fontId="108" fillId="0" borderId="5" xfId="0" applyNumberFormat="1" applyFont="1" applyBorder="1" applyAlignment="1">
      <alignment horizontal="right" vertical="center"/>
    </xf>
    <xf numFmtId="4" fontId="108" fillId="0" borderId="12" xfId="0" applyNumberFormat="1" applyFont="1" applyBorder="1" applyAlignment="1">
      <alignment vertical="center"/>
    </xf>
    <xf numFmtId="4" fontId="108" fillId="0" borderId="5" xfId="0" applyNumberFormat="1" applyFont="1" applyBorder="1" applyAlignment="1">
      <alignment vertical="center"/>
    </xf>
    <xf numFmtId="4" fontId="120" fillId="0" borderId="12" xfId="0" applyNumberFormat="1" applyFont="1" applyBorder="1" applyAlignment="1">
      <alignment vertical="center"/>
    </xf>
    <xf numFmtId="0" fontId="99" fillId="5" borderId="33" xfId="0" applyFont="1" applyFill="1" applyBorder="1" applyAlignment="1">
      <alignment horizontal="left" vertical="center" wrapText="1"/>
    </xf>
    <xf numFmtId="0" fontId="111" fillId="0" borderId="27" xfId="0" applyFont="1" applyFill="1" applyBorder="1" applyAlignment="1">
      <alignment horizontal="right" vertical="center" wrapText="1"/>
    </xf>
    <xf numFmtId="0" fontId="107" fillId="0" borderId="27" xfId="0" applyFont="1" applyFill="1" applyBorder="1" applyAlignment="1">
      <alignment horizontal="center" vertical="center"/>
    </xf>
    <xf numFmtId="0" fontId="108" fillId="0" borderId="27" xfId="0" applyFont="1" applyFill="1" applyBorder="1" applyAlignment="1">
      <alignment horizontal="center" vertical="center"/>
    </xf>
    <xf numFmtId="0" fontId="108" fillId="0" borderId="49" xfId="0" applyFont="1" applyFill="1" applyBorder="1" applyAlignment="1">
      <alignment horizontal="center" vertical="center"/>
    </xf>
    <xf numFmtId="10" fontId="97" fillId="5" borderId="47" xfId="0" applyNumberFormat="1" applyFont="1" applyFill="1" applyBorder="1" applyAlignment="1">
      <alignment horizontal="center" vertical="center"/>
    </xf>
    <xf numFmtId="0" fontId="89" fillId="17" borderId="44" xfId="0" applyFont="1" applyFill="1" applyBorder="1" applyAlignment="1">
      <alignment horizontal="center" vertical="center"/>
    </xf>
    <xf numFmtId="0" fontId="89" fillId="0" borderId="12" xfId="0" applyFont="1" applyBorder="1" applyAlignment="1">
      <alignment horizontal="center" vertical="center"/>
    </xf>
    <xf numFmtId="0" fontId="89" fillId="0" borderId="5" xfId="0" applyFont="1" applyBorder="1" applyAlignment="1">
      <alignment horizontal="center" vertical="center"/>
    </xf>
    <xf numFmtId="0" fontId="89" fillId="0" borderId="15" xfId="0" applyFont="1" applyBorder="1" applyAlignment="1">
      <alignment horizontal="center" vertical="center"/>
    </xf>
    <xf numFmtId="0" fontId="89" fillId="0" borderId="17" xfId="0" applyFont="1" applyBorder="1" applyAlignment="1">
      <alignment horizontal="center" vertical="center"/>
    </xf>
    <xf numFmtId="4" fontId="107" fillId="0" borderId="18" xfId="0" applyNumberFormat="1" applyFont="1" applyBorder="1" applyAlignment="1">
      <alignment horizontal="right" vertical="center" wrapText="1"/>
    </xf>
    <xf numFmtId="4" fontId="0" fillId="0" borderId="0" xfId="0" applyNumberFormat="1" applyAlignment="1">
      <alignment horizontal="center" vertical="center"/>
    </xf>
    <xf numFmtId="0" fontId="88" fillId="0" borderId="1" xfId="8" applyFont="1" applyFill="1" applyBorder="1" applyAlignment="1">
      <alignment horizontal="left" vertical="center" wrapText="1"/>
    </xf>
    <xf numFmtId="0" fontId="88" fillId="0" borderId="2" xfId="0" applyFont="1" applyFill="1" applyBorder="1" applyAlignment="1">
      <alignment horizontal="left" vertical="center" wrapText="1"/>
    </xf>
    <xf numFmtId="0" fontId="88" fillId="2" borderId="2" xfId="0" applyFont="1" applyFill="1" applyBorder="1" applyAlignment="1">
      <alignment horizontal="left" vertical="center" wrapText="1"/>
    </xf>
    <xf numFmtId="10" fontId="88" fillId="0" borderId="22" xfId="0" applyNumberFormat="1" applyFont="1" applyBorder="1" applyAlignment="1">
      <alignment horizontal="center" vertical="center"/>
    </xf>
    <xf numFmtId="0" fontId="88" fillId="0" borderId="17" xfId="0" applyFont="1" applyBorder="1" applyAlignment="1">
      <alignment vertical="center" wrapText="1"/>
    </xf>
    <xf numFmtId="0" fontId="88" fillId="0" borderId="5" xfId="0" applyFont="1" applyFill="1" applyBorder="1" applyAlignment="1">
      <alignment vertical="center" wrapText="1"/>
    </xf>
    <xf numFmtId="0" fontId="87" fillId="0" borderId="17" xfId="0" applyFont="1" applyBorder="1" applyAlignment="1">
      <alignment vertical="center" wrapText="1"/>
    </xf>
    <xf numFmtId="4" fontId="89" fillId="0" borderId="1" xfId="0" applyNumberFormat="1" applyFont="1" applyBorder="1" applyAlignment="1">
      <alignment vertical="center"/>
    </xf>
    <xf numFmtId="4" fontId="101" fillId="0" borderId="1" xfId="0" applyNumberFormat="1" applyFont="1" applyFill="1" applyBorder="1" applyAlignment="1">
      <alignment vertical="center"/>
    </xf>
    <xf numFmtId="0" fontId="86" fillId="0" borderId="1" xfId="0" applyFont="1" applyFill="1" applyBorder="1" applyAlignment="1">
      <alignment vertical="center" wrapText="1"/>
    </xf>
    <xf numFmtId="0" fontId="86" fillId="0" borderId="10" xfId="0" applyFont="1" applyFill="1" applyBorder="1" applyAlignment="1">
      <alignment horizontal="left" vertical="center" wrapText="1"/>
    </xf>
    <xf numFmtId="0" fontId="86" fillId="0" borderId="2" xfId="0" applyFont="1" applyFill="1" applyBorder="1" applyAlignment="1">
      <alignment horizontal="left" vertical="center" wrapText="1"/>
    </xf>
    <xf numFmtId="0" fontId="86" fillId="0" borderId="5" xfId="0" applyFont="1" applyBorder="1" applyAlignment="1">
      <alignment vertical="center" wrapText="1"/>
    </xf>
    <xf numFmtId="0" fontId="86" fillId="0" borderId="15" xfId="0" applyFont="1" applyBorder="1" applyAlignment="1">
      <alignment vertical="center" wrapText="1"/>
    </xf>
    <xf numFmtId="4" fontId="108" fillId="2" borderId="12" xfId="0" applyNumberFormat="1" applyFont="1" applyFill="1" applyBorder="1" applyAlignment="1">
      <alignment horizontal="right" vertical="center"/>
    </xf>
    <xf numFmtId="0" fontId="85" fillId="0" borderId="2" xfId="0" applyFont="1" applyFill="1" applyBorder="1" applyAlignment="1">
      <alignment horizontal="left" vertical="center" wrapText="1"/>
    </xf>
    <xf numFmtId="0" fontId="84" fillId="0" borderId="2" xfId="0" applyFont="1" applyFill="1" applyBorder="1" applyAlignment="1">
      <alignment horizontal="left" vertical="center" wrapText="1"/>
    </xf>
    <xf numFmtId="0" fontId="84" fillId="0" borderId="6" xfId="0" applyFont="1" applyFill="1" applyBorder="1" applyAlignment="1">
      <alignment horizontal="left" vertical="center" wrapText="1"/>
    </xf>
    <xf numFmtId="0" fontId="125" fillId="0" borderId="0" xfId="0" applyFont="1"/>
    <xf numFmtId="0" fontId="129" fillId="18" borderId="4" xfId="0" applyFont="1" applyFill="1" applyBorder="1" applyAlignment="1">
      <alignment horizontal="left" vertical="center" wrapText="1"/>
    </xf>
    <xf numFmtId="0" fontId="129" fillId="18" borderId="6" xfId="0" applyFont="1" applyFill="1" applyBorder="1" applyAlignment="1">
      <alignment horizontal="left" vertical="center" wrapText="1"/>
    </xf>
    <xf numFmtId="0" fontId="130" fillId="18" borderId="24" xfId="0" applyFont="1" applyFill="1" applyBorder="1" applyAlignment="1">
      <alignment horizontal="center" vertical="center" wrapText="1"/>
    </xf>
    <xf numFmtId="0" fontId="130" fillId="18" borderId="1" xfId="0" applyFont="1" applyFill="1" applyBorder="1" applyAlignment="1">
      <alignment horizontal="center" vertical="center" wrapText="1"/>
    </xf>
    <xf numFmtId="0" fontId="130" fillId="18" borderId="2" xfId="0" applyFont="1" applyFill="1" applyBorder="1" applyAlignment="1">
      <alignment horizontal="center" vertical="center" wrapText="1"/>
    </xf>
    <xf numFmtId="0" fontId="130" fillId="18" borderId="15" xfId="0" applyFont="1" applyFill="1" applyBorder="1" applyAlignment="1">
      <alignment horizontal="center" vertical="center" wrapText="1"/>
    </xf>
    <xf numFmtId="4" fontId="125" fillId="17" borderId="24" xfId="0" applyNumberFormat="1" applyFont="1" applyFill="1" applyBorder="1" applyAlignment="1">
      <alignment horizontal="right" vertical="center" wrapText="1"/>
    </xf>
    <xf numFmtId="4" fontId="125" fillId="17" borderId="24" xfId="0" applyNumberFormat="1" applyFont="1" applyFill="1" applyBorder="1" applyAlignment="1">
      <alignment horizontal="right" vertical="center"/>
    </xf>
    <xf numFmtId="4" fontId="125" fillId="17" borderId="12" xfId="0" applyNumberFormat="1" applyFont="1" applyFill="1" applyBorder="1" applyAlignment="1">
      <alignment horizontal="right" vertical="center"/>
    </xf>
    <xf numFmtId="4" fontId="116" fillId="17" borderId="1" xfId="0" applyNumberFormat="1" applyFont="1" applyFill="1" applyBorder="1" applyAlignment="1">
      <alignment horizontal="right" vertical="center"/>
    </xf>
    <xf numFmtId="4" fontId="116" fillId="17" borderId="2" xfId="0" applyNumberFormat="1" applyFont="1" applyFill="1" applyBorder="1" applyAlignment="1">
      <alignment horizontal="right" vertical="center"/>
    </xf>
    <xf numFmtId="10" fontId="125" fillId="17" borderId="15" xfId="0" applyNumberFormat="1" applyFont="1" applyFill="1" applyBorder="1" applyAlignment="1">
      <alignment horizontal="center" vertical="center"/>
    </xf>
    <xf numFmtId="4" fontId="125" fillId="5" borderId="22" xfId="0" applyNumberFormat="1" applyFont="1" applyFill="1" applyBorder="1" applyAlignment="1">
      <alignment horizontal="right" vertical="center" wrapText="1"/>
    </xf>
    <xf numFmtId="4" fontId="125" fillId="5" borderId="22" xfId="0" applyNumberFormat="1" applyFont="1" applyFill="1" applyBorder="1" applyAlignment="1">
      <alignment horizontal="right" vertical="center"/>
    </xf>
    <xf numFmtId="4" fontId="125" fillId="5" borderId="5" xfId="0" applyNumberFormat="1" applyFont="1" applyFill="1" applyBorder="1" applyAlignment="1">
      <alignment horizontal="right" vertical="center"/>
    </xf>
    <xf numFmtId="4" fontId="116" fillId="5" borderId="1" xfId="0" applyNumberFormat="1" applyFont="1" applyFill="1" applyBorder="1" applyAlignment="1">
      <alignment horizontal="right" vertical="center"/>
    </xf>
    <xf numFmtId="4" fontId="116" fillId="5" borderId="2" xfId="0" applyNumberFormat="1" applyFont="1" applyFill="1" applyBorder="1" applyAlignment="1">
      <alignment horizontal="right" vertical="center"/>
    </xf>
    <xf numFmtId="10" fontId="125" fillId="5" borderId="17" xfId="0" applyNumberFormat="1" applyFont="1" applyFill="1" applyBorder="1" applyAlignment="1">
      <alignment horizontal="center" vertical="center"/>
    </xf>
    <xf numFmtId="10" fontId="125" fillId="5" borderId="15" xfId="0" applyNumberFormat="1" applyFont="1" applyFill="1" applyBorder="1" applyAlignment="1">
      <alignment horizontal="center" vertical="center"/>
    </xf>
    <xf numFmtId="0" fontId="116" fillId="0" borderId="23" xfId="0" applyFont="1" applyBorder="1" applyAlignment="1">
      <alignment horizontal="center" vertical="center" wrapText="1"/>
    </xf>
    <xf numFmtId="4" fontId="125" fillId="0" borderId="23" xfId="0" applyNumberFormat="1" applyFont="1" applyBorder="1" applyAlignment="1">
      <alignment horizontal="right" vertical="center"/>
    </xf>
    <xf numFmtId="4" fontId="125" fillId="0" borderId="11" xfId="0" applyNumberFormat="1" applyFont="1" applyBorder="1" applyAlignment="1">
      <alignment horizontal="right" vertical="center"/>
    </xf>
    <xf numFmtId="4" fontId="116" fillId="0" borderId="8" xfId="0" applyNumberFormat="1" applyFont="1" applyBorder="1" applyAlignment="1">
      <alignment horizontal="right" vertical="center"/>
    </xf>
    <xf numFmtId="4" fontId="116" fillId="0" borderId="9" xfId="0" applyNumberFormat="1" applyFont="1" applyBorder="1" applyAlignment="1">
      <alignment horizontal="right" vertical="center"/>
    </xf>
    <xf numFmtId="10" fontId="125" fillId="0" borderId="19" xfId="0" applyNumberFormat="1" applyFont="1" applyBorder="1" applyAlignment="1">
      <alignment horizontal="center" vertical="center"/>
    </xf>
    <xf numFmtId="10" fontId="116" fillId="0" borderId="19" xfId="0" applyNumberFormat="1" applyFont="1" applyFill="1" applyBorder="1" applyAlignment="1">
      <alignment horizontal="center" vertical="center"/>
    </xf>
    <xf numFmtId="4" fontId="125" fillId="18" borderId="32" xfId="0" applyNumberFormat="1" applyFont="1" applyFill="1" applyBorder="1" applyAlignment="1">
      <alignment horizontal="right" vertical="center"/>
    </xf>
    <xf numFmtId="4" fontId="116" fillId="18" borderId="36" xfId="0" applyNumberFormat="1" applyFont="1" applyFill="1" applyBorder="1" applyAlignment="1">
      <alignment horizontal="right" vertical="center"/>
    </xf>
    <xf numFmtId="4" fontId="116" fillId="18" borderId="25" xfId="0" applyNumberFormat="1" applyFont="1" applyFill="1" applyBorder="1" applyAlignment="1">
      <alignment horizontal="right" vertical="center"/>
    </xf>
    <xf numFmtId="10" fontId="125" fillId="18" borderId="29" xfId="0" applyNumberFormat="1" applyFont="1" applyFill="1" applyBorder="1" applyAlignment="1">
      <alignment horizontal="center" vertical="center"/>
    </xf>
    <xf numFmtId="10" fontId="125" fillId="18" borderId="15" xfId="0" applyNumberFormat="1" applyFont="1" applyFill="1" applyBorder="1" applyAlignment="1">
      <alignment horizontal="center" vertical="center"/>
    </xf>
    <xf numFmtId="0" fontId="125" fillId="0" borderId="2" xfId="0" applyFont="1" applyFill="1" applyBorder="1" applyAlignment="1">
      <alignment horizontal="right" vertical="center" wrapText="1"/>
    </xf>
    <xf numFmtId="4" fontId="131" fillId="0" borderId="2" xfId="0" applyNumberFormat="1" applyFont="1" applyFill="1" applyBorder="1" applyAlignment="1">
      <alignment horizontal="right" vertical="center"/>
    </xf>
    <xf numFmtId="0" fontId="125" fillId="0" borderId="2" xfId="0" applyFont="1" applyFill="1" applyBorder="1" applyAlignment="1">
      <alignment horizontal="left" vertical="center" wrapText="1"/>
    </xf>
    <xf numFmtId="4" fontId="132" fillId="0" borderId="30" xfId="0" applyNumberFormat="1" applyFont="1" applyFill="1" applyBorder="1" applyAlignment="1">
      <alignment vertical="center"/>
    </xf>
    <xf numFmtId="4" fontId="132" fillId="0" borderId="5" xfId="0" applyNumberFormat="1" applyFont="1" applyFill="1" applyBorder="1" applyAlignment="1">
      <alignment vertical="center"/>
    </xf>
    <xf numFmtId="4" fontId="132" fillId="0" borderId="2" xfId="0" applyNumberFormat="1" applyFont="1" applyFill="1" applyBorder="1" applyAlignment="1">
      <alignment horizontal="right" vertical="center"/>
    </xf>
    <xf numFmtId="4" fontId="133" fillId="0" borderId="2" xfId="0" applyNumberFormat="1" applyFont="1" applyFill="1" applyBorder="1" applyAlignment="1">
      <alignment horizontal="right" vertical="center"/>
    </xf>
    <xf numFmtId="4" fontId="125" fillId="0" borderId="2" xfId="0" applyNumberFormat="1" applyFont="1" applyFill="1" applyBorder="1" applyAlignment="1">
      <alignment horizontal="right" vertical="center"/>
    </xf>
    <xf numFmtId="0" fontId="116" fillId="0" borderId="1" xfId="0" applyFont="1" applyBorder="1" applyAlignment="1">
      <alignment horizontal="center" vertical="top"/>
    </xf>
    <xf numFmtId="0" fontId="116" fillId="0" borderId="1" xfId="0" applyFont="1" applyFill="1" applyBorder="1" applyAlignment="1">
      <alignment horizontal="center" vertical="top"/>
    </xf>
    <xf numFmtId="0" fontId="134" fillId="0" borderId="0" xfId="0" applyFont="1" applyFill="1" applyBorder="1" applyAlignment="1">
      <alignment vertical="center"/>
    </xf>
    <xf numFmtId="0" fontId="136" fillId="0" borderId="0" xfId="0" applyFont="1"/>
    <xf numFmtId="0" fontId="137" fillId="0" borderId="0" xfId="0" applyFont="1" applyFill="1" applyBorder="1" applyAlignment="1">
      <alignment horizontal="left" vertical="center" wrapText="1"/>
    </xf>
    <xf numFmtId="4" fontId="137" fillId="0" borderId="0" xfId="0" applyNumberFormat="1" applyFont="1" applyFill="1" applyBorder="1" applyAlignment="1">
      <alignment horizontal="right" vertical="center"/>
    </xf>
    <xf numFmtId="4" fontId="136" fillId="0" borderId="0" xfId="0" applyNumberFormat="1" applyFont="1" applyFill="1" applyBorder="1" applyAlignment="1">
      <alignment horizontal="right" vertical="center"/>
    </xf>
    <xf numFmtId="10" fontId="137" fillId="0" borderId="0" xfId="0" applyNumberFormat="1" applyFont="1" applyFill="1" applyBorder="1" applyAlignment="1">
      <alignment horizontal="center" vertical="center"/>
    </xf>
    <xf numFmtId="0" fontId="136" fillId="0" borderId="0" xfId="0" applyFont="1" applyFill="1" applyBorder="1" applyAlignment="1">
      <alignment horizontal="right"/>
    </xf>
    <xf numFmtId="0" fontId="136" fillId="0" borderId="0" xfId="0" applyFont="1" applyAlignment="1">
      <alignment horizontal="right"/>
    </xf>
    <xf numFmtId="0" fontId="83" fillId="2" borderId="2" xfId="0" applyFont="1" applyFill="1" applyBorder="1" applyAlignment="1">
      <alignment horizontal="left" vertical="center" wrapText="1"/>
    </xf>
    <xf numFmtId="0" fontId="83" fillId="0" borderId="5" xfId="0" applyFont="1" applyBorder="1" applyAlignment="1">
      <alignment vertical="center" wrapText="1"/>
    </xf>
    <xf numFmtId="0" fontId="107" fillId="0" borderId="49" xfId="0" applyFont="1" applyFill="1" applyBorder="1" applyAlignment="1">
      <alignment horizontal="center" vertical="center"/>
    </xf>
    <xf numFmtId="0" fontId="107" fillId="0" borderId="39" xfId="0" applyFont="1" applyBorder="1" applyAlignment="1">
      <alignment horizontal="center" vertical="center"/>
    </xf>
    <xf numFmtId="0" fontId="97" fillId="0" borderId="30" xfId="0" applyFont="1" applyBorder="1" applyAlignment="1">
      <alignment horizontal="right" vertical="center" wrapText="1"/>
    </xf>
    <xf numFmtId="0" fontId="90" fillId="0" borderId="1" xfId="0" applyFont="1" applyFill="1" applyBorder="1" applyAlignment="1">
      <alignment horizontal="center" vertical="center" wrapText="1"/>
    </xf>
    <xf numFmtId="0" fontId="107" fillId="0" borderId="1" xfId="0" applyFont="1" applyFill="1" applyBorder="1" applyAlignment="1">
      <alignment horizontal="center" vertical="center" wrapText="1"/>
    </xf>
    <xf numFmtId="0" fontId="111" fillId="0" borderId="46" xfId="0" applyFont="1" applyFill="1" applyBorder="1" applyAlignment="1">
      <alignment horizontal="right" vertical="center" wrapText="1"/>
    </xf>
    <xf numFmtId="0" fontId="89" fillId="0" borderId="1" xfId="0" applyFont="1" applyFill="1" applyBorder="1" applyAlignment="1">
      <alignment horizontal="center" vertical="center"/>
    </xf>
    <xf numFmtId="0" fontId="89" fillId="0" borderId="1" xfId="0" applyFont="1" applyFill="1" applyBorder="1" applyAlignment="1">
      <alignment horizontal="center" vertical="center" wrapText="1"/>
    </xf>
    <xf numFmtId="0" fontId="89" fillId="0" borderId="1" xfId="5" applyFont="1" applyFill="1" applyBorder="1" applyAlignment="1">
      <alignment horizontal="center" vertical="center" wrapText="1"/>
    </xf>
    <xf numFmtId="0" fontId="82" fillId="0" borderId="2" xfId="0" applyFont="1" applyFill="1" applyBorder="1" applyAlignment="1">
      <alignment horizontal="left" vertical="center" wrapText="1"/>
    </xf>
    <xf numFmtId="0" fontId="82" fillId="0" borderId="17" xfId="0" applyFont="1" applyFill="1" applyBorder="1" applyAlignment="1">
      <alignment vertical="center" wrapText="1"/>
    </xf>
    <xf numFmtId="0" fontId="79" fillId="0" borderId="2" xfId="0" applyFont="1" applyFill="1" applyBorder="1" applyAlignment="1">
      <alignment horizontal="left" vertical="center" wrapText="1"/>
    </xf>
    <xf numFmtId="0" fontId="78" fillId="0" borderId="17" xfId="0" applyFont="1" applyFill="1" applyBorder="1" applyAlignment="1">
      <alignment vertical="center" wrapText="1"/>
    </xf>
    <xf numFmtId="4" fontId="89" fillId="0" borderId="22" xfId="0" applyNumberFormat="1" applyFont="1" applyFill="1" applyBorder="1" applyAlignment="1">
      <alignment vertical="center"/>
    </xf>
    <xf numFmtId="4" fontId="89" fillId="0" borderId="24" xfId="0" applyNumberFormat="1" applyFont="1" applyFill="1" applyBorder="1" applyAlignment="1">
      <alignment vertical="center"/>
    </xf>
    <xf numFmtId="0" fontId="89" fillId="0" borderId="5" xfId="0" applyFont="1" applyFill="1" applyBorder="1"/>
    <xf numFmtId="4" fontId="89" fillId="0" borderId="2" xfId="0" applyNumberFormat="1" applyFont="1" applyFill="1" applyBorder="1" applyAlignment="1">
      <alignment vertical="center"/>
    </xf>
    <xf numFmtId="10" fontId="89" fillId="0" borderId="22" xfId="0" applyNumberFormat="1" applyFont="1" applyFill="1" applyBorder="1" applyAlignment="1">
      <alignment horizontal="center" vertical="center"/>
    </xf>
    <xf numFmtId="4" fontId="138" fillId="0" borderId="2" xfId="0" applyNumberFormat="1" applyFont="1" applyBorder="1" applyAlignment="1">
      <alignment horizontal="right" vertical="center"/>
    </xf>
    <xf numFmtId="0" fontId="77" fillId="2" borderId="2" xfId="0" applyFont="1" applyFill="1" applyBorder="1" applyAlignment="1">
      <alignment horizontal="left" vertical="center" wrapText="1"/>
    </xf>
    <xf numFmtId="10" fontId="90" fillId="0" borderId="24" xfId="0" applyNumberFormat="1" applyFont="1" applyBorder="1" applyAlignment="1">
      <alignment horizontal="center" vertical="center"/>
    </xf>
    <xf numFmtId="4" fontId="90" fillId="2" borderId="22" xfId="0" applyNumberFormat="1" applyFont="1" applyFill="1" applyBorder="1" applyAlignment="1">
      <alignment horizontal="right" vertical="center"/>
    </xf>
    <xf numFmtId="0" fontId="76" fillId="0" borderId="2" xfId="0" applyFont="1" applyFill="1" applyBorder="1" applyAlignment="1">
      <alignment horizontal="left" vertical="center" wrapText="1"/>
    </xf>
    <xf numFmtId="0" fontId="107" fillId="0" borderId="1" xfId="5" applyFont="1" applyFill="1" applyBorder="1" applyAlignment="1">
      <alignment horizontal="left" vertical="center" wrapText="1"/>
    </xf>
    <xf numFmtId="0" fontId="76" fillId="0" borderId="17" xfId="0" applyFont="1" applyBorder="1" applyAlignment="1">
      <alignment vertical="center" wrapText="1"/>
    </xf>
    <xf numFmtId="4" fontId="107" fillId="0" borderId="1" xfId="0" applyNumberFormat="1" applyFont="1" applyFill="1" applyBorder="1" applyAlignment="1">
      <alignment vertical="center"/>
    </xf>
    <xf numFmtId="0" fontId="75" fillId="0" borderId="2" xfId="0" applyFont="1" applyFill="1" applyBorder="1" applyAlignment="1">
      <alignment horizontal="left" vertical="center" wrapText="1"/>
    </xf>
    <xf numFmtId="0" fontId="75" fillId="2" borderId="17" xfId="0" applyFont="1" applyFill="1" applyBorder="1" applyAlignment="1">
      <alignment vertical="center" wrapText="1"/>
    </xf>
    <xf numFmtId="0" fontId="75" fillId="0" borderId="17" xfId="0" applyFont="1" applyBorder="1" applyAlignment="1">
      <alignment vertical="center" wrapText="1"/>
    </xf>
    <xf numFmtId="0" fontId="75" fillId="2" borderId="2" xfId="0" applyFont="1" applyFill="1" applyBorder="1" applyAlignment="1">
      <alignment horizontal="left" vertical="center" wrapText="1"/>
    </xf>
    <xf numFmtId="4" fontId="90" fillId="2" borderId="32" xfId="0" applyNumberFormat="1" applyFont="1" applyFill="1" applyBorder="1" applyAlignment="1">
      <alignment vertical="center"/>
    </xf>
    <xf numFmtId="4" fontId="90" fillId="2" borderId="34" xfId="0" applyNumberFormat="1" applyFont="1" applyFill="1" applyBorder="1" applyAlignment="1">
      <alignment vertical="center"/>
    </xf>
    <xf numFmtId="4" fontId="90" fillId="0" borderId="16" xfId="0" applyNumberFormat="1" applyFont="1" applyBorder="1" applyAlignment="1">
      <alignment vertical="center"/>
    </xf>
    <xf numFmtId="4" fontId="90" fillId="0" borderId="51" xfId="0" applyNumberFormat="1" applyFont="1" applyBorder="1" applyAlignment="1">
      <alignment vertical="center"/>
    </xf>
    <xf numFmtId="4" fontId="121" fillId="2" borderId="5" xfId="0" applyNumberFormat="1" applyFont="1" applyFill="1" applyBorder="1" applyAlignment="1">
      <alignment horizontal="right" vertical="center" wrapText="1"/>
    </xf>
    <xf numFmtId="0" fontId="107" fillId="2" borderId="2" xfId="0" applyFont="1" applyFill="1" applyBorder="1" applyAlignment="1">
      <alignment horizontal="left" vertical="center" wrapText="1"/>
    </xf>
    <xf numFmtId="0" fontId="107" fillId="0" borderId="5" xfId="0" applyFont="1" applyBorder="1" applyAlignment="1">
      <alignment vertical="center" wrapText="1"/>
    </xf>
    <xf numFmtId="0" fontId="75" fillId="2" borderId="1" xfId="0" applyFont="1" applyFill="1" applyBorder="1" applyAlignment="1">
      <alignment horizontal="left" vertical="center" wrapText="1"/>
    </xf>
    <xf numFmtId="4" fontId="107" fillId="0" borderId="24" xfId="0" applyNumberFormat="1" applyFont="1" applyBorder="1" applyAlignment="1">
      <alignment vertical="center"/>
    </xf>
    <xf numFmtId="0" fontId="107" fillId="2" borderId="30" xfId="0" applyFont="1" applyFill="1" applyBorder="1"/>
    <xf numFmtId="4" fontId="107" fillId="2" borderId="18" xfId="0" applyNumberFormat="1" applyFont="1" applyFill="1" applyBorder="1" applyAlignment="1">
      <alignment vertical="center"/>
    </xf>
    <xf numFmtId="0" fontId="90" fillId="0" borderId="4" xfId="0" applyFont="1" applyFill="1" applyBorder="1" applyAlignment="1">
      <alignment horizontal="center" vertical="center" wrapText="1"/>
    </xf>
    <xf numFmtId="10" fontId="90" fillId="0" borderId="24" xfId="0" applyNumberFormat="1" applyFont="1" applyBorder="1" applyAlignment="1">
      <alignment horizontal="center" vertical="center"/>
    </xf>
    <xf numFmtId="0" fontId="90" fillId="2" borderId="1" xfId="0" applyFont="1" applyFill="1" applyBorder="1" applyAlignment="1">
      <alignment horizontal="left" vertical="center" wrapText="1"/>
    </xf>
    <xf numFmtId="4" fontId="90" fillId="2" borderId="22" xfId="0" applyNumberFormat="1" applyFont="1" applyFill="1" applyBorder="1" applyAlignment="1">
      <alignment horizontal="right" vertical="center"/>
    </xf>
    <xf numFmtId="4" fontId="101" fillId="0" borderId="1" xfId="0" applyNumberFormat="1" applyFont="1" applyFill="1" applyBorder="1" applyAlignment="1">
      <alignment horizontal="right" vertical="center"/>
    </xf>
    <xf numFmtId="0" fontId="90" fillId="0" borderId="4" xfId="0" applyFont="1" applyFill="1" applyBorder="1" applyAlignment="1">
      <alignment vertical="center" wrapText="1"/>
    </xf>
    <xf numFmtId="2" fontId="108" fillId="2" borderId="12" xfId="0" applyNumberFormat="1" applyFont="1" applyFill="1" applyBorder="1" applyAlignment="1">
      <alignment horizontal="right" vertical="center"/>
    </xf>
    <xf numFmtId="4" fontId="90" fillId="2" borderId="6" xfId="0" applyNumberFormat="1" applyFont="1" applyFill="1" applyBorder="1" applyAlignment="1">
      <alignment horizontal="right" vertical="center"/>
    </xf>
    <xf numFmtId="10" fontId="90" fillId="0" borderId="22" xfId="0" applyNumberFormat="1" applyFont="1" applyBorder="1" applyAlignment="1">
      <alignment horizontal="center" vertical="center"/>
    </xf>
    <xf numFmtId="0" fontId="119" fillId="0" borderId="1" xfId="9" applyFont="1" applyBorder="1" applyAlignment="1">
      <alignment horizontal="left" vertical="center" wrapText="1"/>
    </xf>
    <xf numFmtId="4" fontId="107" fillId="0" borderId="6" xfId="0" applyNumberFormat="1" applyFont="1" applyBorder="1" applyAlignment="1">
      <alignment horizontal="right" vertical="center" wrapText="1"/>
    </xf>
    <xf numFmtId="4" fontId="97" fillId="17" borderId="55" xfId="0" applyNumberFormat="1" applyFont="1" applyFill="1" applyBorder="1" applyAlignment="1">
      <alignment horizontal="right" vertical="center"/>
    </xf>
    <xf numFmtId="4" fontId="97" fillId="17" borderId="54" xfId="0" applyNumberFormat="1" applyFont="1" applyFill="1" applyBorder="1" applyAlignment="1">
      <alignment horizontal="right" vertical="center"/>
    </xf>
    <xf numFmtId="0" fontId="74" fillId="2" borderId="4" xfId="0" applyFont="1" applyFill="1" applyBorder="1" applyAlignment="1">
      <alignment horizontal="left" vertical="center" wrapText="1"/>
    </xf>
    <xf numFmtId="4" fontId="107" fillId="0" borderId="24" xfId="0" applyNumberFormat="1" applyFont="1" applyFill="1" applyBorder="1" applyAlignment="1">
      <alignment horizontal="right" vertical="center" wrapText="1"/>
    </xf>
    <xf numFmtId="4" fontId="90" fillId="0" borderId="24" xfId="0" applyNumberFormat="1" applyFont="1" applyFill="1" applyBorder="1" applyAlignment="1">
      <alignment horizontal="right" vertical="center"/>
    </xf>
    <xf numFmtId="0" fontId="74" fillId="0" borderId="6" xfId="0" applyFont="1" applyFill="1" applyBorder="1" applyAlignment="1">
      <alignment horizontal="left" vertical="center" wrapText="1"/>
    </xf>
    <xf numFmtId="0" fontId="107" fillId="0" borderId="5" xfId="0" applyFont="1" applyFill="1" applyBorder="1" applyAlignment="1">
      <alignment vertical="center" wrapText="1"/>
    </xf>
    <xf numFmtId="4" fontId="107" fillId="0" borderId="22" xfId="0" applyNumberFormat="1" applyFont="1" applyFill="1" applyBorder="1" applyAlignment="1">
      <alignment horizontal="right" vertical="center"/>
    </xf>
    <xf numFmtId="0" fontId="107" fillId="0" borderId="12" xfId="0" applyFont="1" applyBorder="1" applyAlignment="1">
      <alignment vertical="center" wrapText="1"/>
    </xf>
    <xf numFmtId="4" fontId="107" fillId="0" borderId="22" xfId="0" applyNumberFormat="1" applyFont="1" applyBorder="1" applyAlignment="1">
      <alignment vertical="center"/>
    </xf>
    <xf numFmtId="4" fontId="107" fillId="0" borderId="2" xfId="0" applyNumberFormat="1" applyFont="1" applyBorder="1" applyAlignment="1">
      <alignment vertical="center"/>
    </xf>
    <xf numFmtId="10" fontId="107" fillId="0" borderId="22" xfId="0" applyNumberFormat="1" applyFont="1" applyBorder="1" applyAlignment="1">
      <alignment horizontal="center" vertical="center"/>
    </xf>
    <xf numFmtId="0" fontId="107" fillId="0" borderId="17" xfId="0" applyFont="1" applyBorder="1" applyAlignment="1">
      <alignment vertical="center" wrapText="1"/>
    </xf>
    <xf numFmtId="4" fontId="107" fillId="2" borderId="22" xfId="0" applyNumberFormat="1" applyFont="1" applyFill="1" applyBorder="1" applyAlignment="1">
      <alignment vertical="center"/>
    </xf>
    <xf numFmtId="10" fontId="107" fillId="2" borderId="22" xfId="0" applyNumberFormat="1" applyFont="1" applyFill="1" applyBorder="1" applyAlignment="1">
      <alignment horizontal="center" vertical="center"/>
    </xf>
    <xf numFmtId="0" fontId="107" fillId="2" borderId="17" xfId="0" applyFont="1" applyFill="1" applyBorder="1" applyAlignment="1">
      <alignment vertical="center" wrapText="1"/>
    </xf>
    <xf numFmtId="10" fontId="89" fillId="0" borderId="24" xfId="0" applyNumberFormat="1" applyFont="1" applyBorder="1" applyAlignment="1">
      <alignment horizontal="center" vertical="center"/>
    </xf>
    <xf numFmtId="0" fontId="73" fillId="0" borderId="4" xfId="0" applyFont="1" applyFill="1" applyBorder="1" applyAlignment="1">
      <alignment vertical="center" wrapText="1"/>
    </xf>
    <xf numFmtId="4" fontId="107" fillId="0" borderId="22" xfId="0" applyNumberFormat="1" applyFont="1" applyFill="1" applyBorder="1" applyAlignment="1">
      <alignment horizontal="right" vertical="center" wrapText="1"/>
    </xf>
    <xf numFmtId="4" fontId="108" fillId="0" borderId="41" xfId="0" applyNumberFormat="1" applyFont="1" applyBorder="1" applyAlignment="1">
      <alignment vertical="center"/>
    </xf>
    <xf numFmtId="0" fontId="86" fillId="0" borderId="17" xfId="0" applyFont="1" applyBorder="1" applyAlignment="1">
      <alignment vertical="center" wrapText="1"/>
    </xf>
    <xf numFmtId="10" fontId="90" fillId="0" borderId="33" xfId="0" applyNumberFormat="1" applyFont="1" applyBorder="1" applyAlignment="1">
      <alignment horizontal="center" vertical="center"/>
    </xf>
    <xf numFmtId="0" fontId="71" fillId="0" borderId="17" xfId="0" applyFont="1" applyBorder="1" applyAlignment="1">
      <alignment vertical="center" wrapText="1"/>
    </xf>
    <xf numFmtId="4" fontId="107" fillId="0" borderId="33" xfId="0" applyNumberFormat="1" applyFont="1" applyFill="1" applyBorder="1" applyAlignment="1">
      <alignment horizontal="right" vertical="center" wrapText="1"/>
    </xf>
    <xf numFmtId="4" fontId="108" fillId="2" borderId="30" xfId="0" applyNumberFormat="1" applyFont="1" applyFill="1" applyBorder="1" applyAlignment="1">
      <alignment horizontal="right" vertical="center"/>
    </xf>
    <xf numFmtId="4" fontId="0" fillId="0" borderId="0" xfId="0" applyNumberFormat="1" applyFill="1"/>
    <xf numFmtId="4" fontId="101" fillId="0" borderId="3" xfId="0" applyNumberFormat="1" applyFont="1" applyFill="1" applyBorder="1" applyAlignment="1">
      <alignment horizontal="right" vertical="center"/>
    </xf>
    <xf numFmtId="0" fontId="89" fillId="0" borderId="1" xfId="0" applyFont="1" applyBorder="1" applyAlignment="1">
      <alignment horizontal="left" vertical="center"/>
    </xf>
    <xf numFmtId="0" fontId="89" fillId="0" borderId="3" xfId="0" applyFont="1" applyFill="1" applyBorder="1" applyAlignment="1">
      <alignment horizontal="center" vertical="center"/>
    </xf>
    <xf numFmtId="4" fontId="101" fillId="0" borderId="1" xfId="0" applyNumberFormat="1" applyFont="1" applyFill="1" applyBorder="1" applyAlignment="1">
      <alignment horizontal="right" vertical="center"/>
    </xf>
    <xf numFmtId="0" fontId="101" fillId="0" borderId="3" xfId="5" applyFont="1" applyBorder="1" applyAlignment="1">
      <alignment horizontal="left" vertical="center" wrapText="1"/>
    </xf>
    <xf numFmtId="0" fontId="89" fillId="0" borderId="1" xfId="0" applyFont="1" applyFill="1" applyBorder="1" applyAlignment="1">
      <alignment horizontal="left" vertical="center"/>
    </xf>
    <xf numFmtId="4" fontId="72" fillId="0" borderId="22" xfId="0" applyNumberFormat="1" applyFont="1" applyBorder="1" applyAlignment="1">
      <alignment vertical="center"/>
    </xf>
    <xf numFmtId="4" fontId="72" fillId="0" borderId="18" xfId="0" applyNumberFormat="1" applyFont="1" applyBorder="1" applyAlignment="1">
      <alignment vertical="center"/>
    </xf>
    <xf numFmtId="0" fontId="70" fillId="0" borderId="17" xfId="0" applyFont="1" applyBorder="1" applyAlignment="1">
      <alignment vertical="center" wrapText="1"/>
    </xf>
    <xf numFmtId="0" fontId="69" fillId="0" borderId="3" xfId="0" applyFont="1" applyFill="1" applyBorder="1" applyAlignment="1">
      <alignment horizontal="left" vertical="center"/>
    </xf>
    <xf numFmtId="0" fontId="69" fillId="0" borderId="3" xfId="0" applyFont="1" applyFill="1" applyBorder="1" applyAlignment="1">
      <alignment horizontal="left" vertical="center" wrapText="1"/>
    </xf>
    <xf numFmtId="0" fontId="69" fillId="0" borderId="3" xfId="0" applyFont="1" applyBorder="1" applyAlignment="1">
      <alignment horizontal="left" vertical="center"/>
    </xf>
    <xf numFmtId="0" fontId="69" fillId="0" borderId="1" xfId="0" applyFont="1" applyFill="1" applyBorder="1" applyAlignment="1">
      <alignment horizontal="left" vertical="center" wrapText="1"/>
    </xf>
    <xf numFmtId="0" fontId="68" fillId="0" borderId="5" xfId="0" applyFont="1" applyBorder="1" applyAlignment="1">
      <alignment vertical="center" wrapText="1"/>
    </xf>
    <xf numFmtId="0" fontId="68" fillId="0" borderId="5" xfId="0" applyFont="1" applyFill="1" applyBorder="1" applyAlignment="1">
      <alignment vertical="center" wrapText="1"/>
    </xf>
    <xf numFmtId="10" fontId="89" fillId="0" borderId="33" xfId="0" applyNumberFormat="1" applyFont="1" applyBorder="1" applyAlignment="1">
      <alignment horizontal="center" vertical="center"/>
    </xf>
    <xf numFmtId="10" fontId="90" fillId="0" borderId="24" xfId="0" applyNumberFormat="1" applyFont="1" applyBorder="1" applyAlignment="1">
      <alignment horizontal="center" vertical="center"/>
    </xf>
    <xf numFmtId="0" fontId="90" fillId="2" borderId="1" xfId="0" applyFont="1" applyFill="1" applyBorder="1" applyAlignment="1">
      <alignment horizontal="left" vertical="center" wrapText="1"/>
    </xf>
    <xf numFmtId="4" fontId="90" fillId="2" borderId="22" xfId="0" applyNumberFormat="1" applyFont="1" applyFill="1" applyBorder="1" applyAlignment="1">
      <alignment horizontal="right" vertical="center"/>
    </xf>
    <xf numFmtId="4" fontId="72" fillId="0" borderId="37" xfId="0" applyNumberFormat="1" applyFont="1" applyBorder="1" applyAlignment="1">
      <alignment vertical="center"/>
    </xf>
    <xf numFmtId="0" fontId="89" fillId="0" borderId="20" xfId="0" applyFont="1" applyFill="1" applyBorder="1" applyAlignment="1">
      <alignment horizontal="center" vertical="center"/>
    </xf>
    <xf numFmtId="0" fontId="69" fillId="0" borderId="20" xfId="0" applyFont="1" applyFill="1" applyBorder="1" applyAlignment="1">
      <alignment horizontal="left" vertical="center" wrapText="1"/>
    </xf>
    <xf numFmtId="10" fontId="89" fillId="0" borderId="33" xfId="0" applyNumberFormat="1" applyFont="1" applyBorder="1" applyAlignment="1">
      <alignment horizontal="center" vertical="center"/>
    </xf>
    <xf numFmtId="0" fontId="65" fillId="0" borderId="18" xfId="0" applyFont="1" applyFill="1" applyBorder="1" applyAlignment="1">
      <alignment vertical="center" wrapText="1"/>
    </xf>
    <xf numFmtId="0" fontId="65" fillId="0" borderId="40" xfId="0" applyFont="1" applyFill="1" applyBorder="1" applyAlignment="1">
      <alignment vertical="center" wrapText="1"/>
    </xf>
    <xf numFmtId="0" fontId="90" fillId="0" borderId="1" xfId="0" applyFont="1" applyFill="1" applyBorder="1" applyAlignment="1">
      <alignment horizontal="left" vertical="center" wrapText="1"/>
    </xf>
    <xf numFmtId="4" fontId="101" fillId="0" borderId="1" xfId="0" applyNumberFormat="1" applyFont="1" applyFill="1" applyBorder="1" applyAlignment="1">
      <alignment horizontal="right" vertical="center"/>
    </xf>
    <xf numFmtId="4" fontId="90" fillId="0" borderId="58" xfId="0" applyNumberFormat="1" applyFont="1" applyFill="1" applyBorder="1" applyAlignment="1">
      <alignment horizontal="right" vertical="center"/>
    </xf>
    <xf numFmtId="4" fontId="90" fillId="2" borderId="57" xfId="0" applyNumberFormat="1" applyFont="1" applyFill="1" applyBorder="1" applyAlignment="1">
      <alignment horizontal="right" vertical="center"/>
    </xf>
    <xf numFmtId="0" fontId="71" fillId="0" borderId="1" xfId="0" applyFont="1" applyFill="1" applyBorder="1" applyAlignment="1">
      <alignment vertical="center" wrapText="1"/>
    </xf>
    <xf numFmtId="0" fontId="71" fillId="2" borderId="1" xfId="0" applyFont="1" applyFill="1" applyBorder="1" applyAlignment="1">
      <alignment horizontal="left" vertical="center" wrapText="1"/>
    </xf>
    <xf numFmtId="0" fontId="71" fillId="0" borderId="1" xfId="0" applyFont="1" applyFill="1" applyBorder="1" applyAlignment="1">
      <alignment horizontal="center" vertical="center" wrapText="1"/>
    </xf>
    <xf numFmtId="0" fontId="64" fillId="2" borderId="6" xfId="0" applyFont="1" applyFill="1" applyBorder="1" applyAlignment="1">
      <alignment horizontal="left" vertical="center" wrapText="1"/>
    </xf>
    <xf numFmtId="0" fontId="64" fillId="2" borderId="10" xfId="0" applyFont="1" applyFill="1" applyBorder="1" applyAlignment="1">
      <alignment horizontal="left" vertical="center" wrapText="1"/>
    </xf>
    <xf numFmtId="4" fontId="107" fillId="0" borderId="1" xfId="0" applyNumberFormat="1" applyFont="1" applyFill="1" applyBorder="1" applyAlignment="1">
      <alignment horizontal="right" vertical="center"/>
    </xf>
    <xf numFmtId="0" fontId="64" fillId="0" borderId="2" xfId="0" applyFont="1" applyFill="1" applyBorder="1" applyAlignment="1">
      <alignment horizontal="left" vertical="center" wrapText="1"/>
    </xf>
    <xf numFmtId="10" fontId="90" fillId="0" borderId="24" xfId="0" applyNumberFormat="1" applyFont="1" applyBorder="1" applyAlignment="1">
      <alignment horizontal="center" vertical="center"/>
    </xf>
    <xf numFmtId="0" fontId="90" fillId="2" borderId="1" xfId="0" applyFont="1" applyFill="1" applyBorder="1" applyAlignment="1">
      <alignment horizontal="left" vertical="center" wrapText="1"/>
    </xf>
    <xf numFmtId="4" fontId="90" fillId="2" borderId="22" xfId="0" applyNumberFormat="1" applyFont="1" applyFill="1" applyBorder="1" applyAlignment="1">
      <alignment horizontal="right" vertical="center"/>
    </xf>
    <xf numFmtId="0" fontId="107" fillId="0" borderId="31" xfId="0" applyFont="1" applyBorder="1" applyAlignment="1">
      <alignment vertical="center" wrapText="1"/>
    </xf>
    <xf numFmtId="0" fontId="63" fillId="2" borderId="7" xfId="0" applyFont="1" applyFill="1" applyBorder="1" applyAlignment="1">
      <alignment horizontal="left" vertical="center" wrapText="1"/>
    </xf>
    <xf numFmtId="0" fontId="62" fillId="2" borderId="1" xfId="0" applyFont="1" applyFill="1" applyBorder="1" applyAlignment="1">
      <alignment horizontal="left" vertical="center" wrapText="1"/>
    </xf>
    <xf numFmtId="0" fontId="61" fillId="0" borderId="3" xfId="0" applyFont="1" applyFill="1" applyBorder="1" applyAlignment="1">
      <alignment horizontal="left" vertical="center" wrapText="1"/>
    </xf>
    <xf numFmtId="0" fontId="61" fillId="0" borderId="1" xfId="0" applyFont="1" applyFill="1" applyBorder="1" applyAlignment="1">
      <alignment vertical="center" wrapText="1"/>
    </xf>
    <xf numFmtId="0" fontId="61" fillId="0" borderId="1" xfId="5" applyFont="1" applyFill="1" applyBorder="1" applyAlignment="1">
      <alignment vertical="center" wrapText="1"/>
    </xf>
    <xf numFmtId="0" fontId="61" fillId="0" borderId="1" xfId="0" applyFont="1" applyFill="1" applyBorder="1" applyAlignment="1">
      <alignment horizontal="left" vertical="center" wrapText="1"/>
    </xf>
    <xf numFmtId="0" fontId="107" fillId="0" borderId="1" xfId="0" applyFont="1" applyFill="1" applyBorder="1" applyAlignment="1">
      <alignment horizontal="left" vertical="center" wrapText="1"/>
    </xf>
    <xf numFmtId="0" fontId="107" fillId="0" borderId="1" xfId="0" applyFont="1" applyBorder="1" applyAlignment="1">
      <alignment horizontal="left" vertical="center" wrapText="1"/>
    </xf>
    <xf numFmtId="0" fontId="60" fillId="2" borderId="2" xfId="0" applyFont="1" applyFill="1" applyBorder="1" applyAlignment="1">
      <alignment horizontal="left" vertical="center" wrapText="1"/>
    </xf>
    <xf numFmtId="0" fontId="59" fillId="0" borderId="17" xfId="0" applyFont="1" applyBorder="1" applyAlignment="1">
      <alignment vertical="center" wrapText="1"/>
    </xf>
    <xf numFmtId="0" fontId="57" fillId="0" borderId="17" xfId="0" applyFont="1" applyBorder="1" applyAlignment="1">
      <alignment vertical="center" wrapText="1"/>
    </xf>
    <xf numFmtId="0" fontId="56" fillId="0" borderId="2" xfId="0" applyFont="1" applyFill="1" applyBorder="1" applyAlignment="1">
      <alignment horizontal="left" vertical="center" wrapText="1"/>
    </xf>
    <xf numFmtId="0" fontId="56" fillId="0" borderId="17" xfId="0" applyFont="1" applyFill="1" applyBorder="1" applyAlignment="1">
      <alignment vertical="center" wrapText="1"/>
    </xf>
    <xf numFmtId="0" fontId="55" fillId="0" borderId="2" xfId="0" applyFont="1" applyFill="1" applyBorder="1" applyAlignment="1">
      <alignment horizontal="left" vertical="center" wrapText="1"/>
    </xf>
    <xf numFmtId="0" fontId="54" fillId="0" borderId="17" xfId="0" applyFont="1" applyBorder="1"/>
    <xf numFmtId="4" fontId="54" fillId="0" borderId="22" xfId="0" applyNumberFormat="1" applyFont="1" applyBorder="1" applyAlignment="1">
      <alignment horizontal="right" vertical="center"/>
    </xf>
    <xf numFmtId="0" fontId="54" fillId="0" borderId="17" xfId="0" applyFont="1" applyBorder="1" applyAlignment="1">
      <alignment horizontal="right"/>
    </xf>
    <xf numFmtId="4" fontId="54" fillId="0" borderId="18" xfId="0" applyNumberFormat="1" applyFont="1" applyBorder="1" applyAlignment="1">
      <alignment horizontal="right" vertical="center"/>
    </xf>
    <xf numFmtId="4" fontId="54" fillId="0" borderId="27" xfId="0" applyNumberFormat="1" applyFont="1" applyBorder="1" applyAlignment="1">
      <alignment vertical="center"/>
    </xf>
    <xf numFmtId="4" fontId="107" fillId="0" borderId="18" xfId="0" applyNumberFormat="1" applyFont="1" applyFill="1" applyBorder="1" applyAlignment="1">
      <alignment vertical="center"/>
    </xf>
    <xf numFmtId="0" fontId="54" fillId="0" borderId="2" xfId="0" applyFont="1" applyFill="1" applyBorder="1" applyAlignment="1">
      <alignment horizontal="left" vertical="center" wrapText="1"/>
    </xf>
    <xf numFmtId="0" fontId="107" fillId="0" borderId="20" xfId="0" applyFont="1" applyFill="1" applyBorder="1" applyAlignment="1">
      <alignment horizontal="left" vertical="center" wrapText="1"/>
    </xf>
    <xf numFmtId="4" fontId="101" fillId="0" borderId="20" xfId="0" applyNumberFormat="1" applyFont="1" applyFill="1" applyBorder="1" applyAlignment="1">
      <alignment horizontal="right" vertical="center"/>
    </xf>
    <xf numFmtId="0" fontId="101" fillId="0" borderId="20" xfId="5" applyFont="1" applyBorder="1" applyAlignment="1">
      <alignment horizontal="left" vertical="center" wrapText="1"/>
    </xf>
    <xf numFmtId="10" fontId="89" fillId="0" borderId="33" xfId="0" applyNumberFormat="1" applyFont="1" applyBorder="1" applyAlignment="1">
      <alignment horizontal="center" vertical="center"/>
    </xf>
    <xf numFmtId="0" fontId="53" fillId="0" borderId="52" xfId="0" applyFont="1" applyBorder="1" applyAlignment="1">
      <alignment vertical="center" wrapText="1"/>
    </xf>
    <xf numFmtId="0" fontId="52" fillId="0" borderId="20" xfId="0" applyFont="1" applyFill="1" applyBorder="1" applyAlignment="1">
      <alignment horizontal="left" vertical="center" wrapText="1"/>
    </xf>
    <xf numFmtId="0" fontId="52" fillId="0" borderId="20" xfId="0" applyFont="1" applyBorder="1" applyAlignment="1">
      <alignment horizontal="left" vertical="center"/>
    </xf>
    <xf numFmtId="0" fontId="52" fillId="0" borderId="37" xfId="0" applyFont="1" applyFill="1" applyBorder="1" applyAlignment="1">
      <alignment horizontal="left" vertical="center" wrapText="1"/>
    </xf>
    <xf numFmtId="0" fontId="51" fillId="0" borderId="12" xfId="0" applyFont="1" applyFill="1" applyBorder="1" applyAlignment="1">
      <alignment vertical="center" wrapText="1"/>
    </xf>
    <xf numFmtId="10" fontId="89" fillId="0" borderId="33" xfId="0" applyNumberFormat="1" applyFont="1" applyBorder="1" applyAlignment="1">
      <alignment horizontal="center" vertical="center"/>
    </xf>
    <xf numFmtId="0" fontId="50" fillId="0" borderId="5" xfId="0" applyFont="1" applyBorder="1" applyAlignment="1">
      <alignment vertical="center" wrapText="1"/>
    </xf>
    <xf numFmtId="0" fontId="49" fillId="0" borderId="2" xfId="0" applyFont="1" applyFill="1" applyBorder="1" applyAlignment="1">
      <alignment horizontal="left" vertical="center" wrapText="1"/>
    </xf>
    <xf numFmtId="0" fontId="48" fillId="0" borderId="2" xfId="0" applyFont="1" applyFill="1" applyBorder="1" applyAlignment="1">
      <alignment horizontal="left" vertical="center" wrapText="1"/>
    </xf>
    <xf numFmtId="0" fontId="47" fillId="0" borderId="1" xfId="0" applyFont="1" applyFill="1" applyBorder="1" applyAlignment="1">
      <alignment horizontal="left" vertical="center" wrapText="1"/>
    </xf>
    <xf numFmtId="0" fontId="46" fillId="0" borderId="5" xfId="0" applyFont="1" applyBorder="1" applyAlignment="1">
      <alignment vertical="center" wrapText="1"/>
    </xf>
    <xf numFmtId="4" fontId="45" fillId="0" borderId="18" xfId="0" applyNumberFormat="1" applyFont="1" applyBorder="1" applyAlignment="1">
      <alignment horizontal="right" vertical="center"/>
    </xf>
    <xf numFmtId="4" fontId="44" fillId="0" borderId="33" xfId="0" applyNumberFormat="1" applyFont="1" applyFill="1" applyBorder="1" applyAlignment="1">
      <alignment vertical="center"/>
    </xf>
    <xf numFmtId="0" fontId="44" fillId="0" borderId="2" xfId="0" applyFont="1" applyFill="1" applyBorder="1" applyAlignment="1">
      <alignment horizontal="left" vertical="center" wrapText="1"/>
    </xf>
    <xf numFmtId="0" fontId="43" fillId="0" borderId="12" xfId="0" applyFont="1" applyFill="1" applyBorder="1" applyAlignment="1">
      <alignment vertical="center" wrapText="1"/>
    </xf>
    <xf numFmtId="0" fontId="43" fillId="0" borderId="5" xfId="0" applyFont="1" applyFill="1" applyBorder="1" applyAlignment="1">
      <alignment vertical="center" wrapText="1"/>
    </xf>
    <xf numFmtId="0" fontId="107" fillId="2" borderId="1" xfId="8" applyFont="1" applyFill="1" applyBorder="1" applyAlignment="1">
      <alignment horizontal="left" vertical="center" wrapText="1"/>
    </xf>
    <xf numFmtId="0" fontId="101" fillId="0" borderId="2" xfId="9" applyFont="1" applyBorder="1" applyAlignment="1">
      <alignment vertical="center" wrapText="1"/>
    </xf>
    <xf numFmtId="10" fontId="90" fillId="0" borderId="24" xfId="0" applyNumberFormat="1" applyFont="1" applyBorder="1" applyAlignment="1">
      <alignment horizontal="center" vertical="center"/>
    </xf>
    <xf numFmtId="0" fontId="90" fillId="2" borderId="1" xfId="0" applyFont="1" applyFill="1" applyBorder="1" applyAlignment="1">
      <alignment horizontal="left" vertical="center" wrapText="1"/>
    </xf>
    <xf numFmtId="4" fontId="90" fillId="2" borderId="22" xfId="0" applyNumberFormat="1" applyFont="1" applyFill="1" applyBorder="1" applyAlignment="1">
      <alignment horizontal="right" vertical="center"/>
    </xf>
    <xf numFmtId="0" fontId="42" fillId="0" borderId="31" xfId="0" applyFont="1" applyFill="1" applyBorder="1" applyAlignment="1">
      <alignment vertical="center" wrapText="1"/>
    </xf>
    <xf numFmtId="0" fontId="42" fillId="0" borderId="7" xfId="0" applyFont="1" applyFill="1" applyBorder="1" applyAlignment="1">
      <alignment horizontal="left" vertical="center" wrapText="1"/>
    </xf>
    <xf numFmtId="10" fontId="89" fillId="0" borderId="33" xfId="0" applyNumberFormat="1" applyFont="1" applyBorder="1" applyAlignment="1">
      <alignment horizontal="center" vertical="center"/>
    </xf>
    <xf numFmtId="4" fontId="39" fillId="0" borderId="22" xfId="0" applyNumberFormat="1" applyFont="1" applyBorder="1" applyAlignment="1">
      <alignment horizontal="right" vertical="center"/>
    </xf>
    <xf numFmtId="0" fontId="39" fillId="0" borderId="17" xfId="0" applyFont="1" applyBorder="1" applyAlignment="1">
      <alignment horizontal="right"/>
    </xf>
    <xf numFmtId="4" fontId="39" fillId="0" borderId="18" xfId="0" applyNumberFormat="1" applyFont="1" applyBorder="1" applyAlignment="1">
      <alignment horizontal="right" vertical="center"/>
    </xf>
    <xf numFmtId="0" fontId="39" fillId="0" borderId="37" xfId="0" applyFont="1" applyFill="1" applyBorder="1" applyAlignment="1">
      <alignment horizontal="left" vertical="center" wrapText="1"/>
    </xf>
    <xf numFmtId="4" fontId="38" fillId="0" borderId="27" xfId="0" applyNumberFormat="1" applyFont="1" applyFill="1" applyBorder="1" applyAlignment="1">
      <alignment vertical="center" wrapText="1"/>
    </xf>
    <xf numFmtId="4" fontId="38" fillId="0" borderId="18" xfId="0" applyNumberFormat="1" applyFont="1" applyFill="1" applyBorder="1" applyAlignment="1">
      <alignment horizontal="right" vertical="center" wrapText="1"/>
    </xf>
    <xf numFmtId="0" fontId="38" fillId="0" borderId="6" xfId="0" applyFont="1" applyFill="1" applyBorder="1" applyAlignment="1">
      <alignment horizontal="left" vertical="center" wrapText="1"/>
    </xf>
    <xf numFmtId="4" fontId="37" fillId="0" borderId="27" xfId="0" applyNumberFormat="1" applyFont="1" applyBorder="1" applyAlignment="1">
      <alignment vertical="center"/>
    </xf>
    <xf numFmtId="4" fontId="108" fillId="2" borderId="53" xfId="0" applyNumberFormat="1" applyFont="1" applyFill="1" applyBorder="1" applyAlignment="1">
      <alignment horizontal="right" vertical="center" wrapText="1"/>
    </xf>
    <xf numFmtId="4" fontId="37" fillId="0" borderId="18" xfId="0" applyNumberFormat="1" applyFont="1" applyBorder="1" applyAlignment="1">
      <alignment vertical="center"/>
    </xf>
    <xf numFmtId="0" fontId="36" fillId="0" borderId="2" xfId="0" applyFont="1" applyFill="1" applyBorder="1" applyAlignment="1">
      <alignment horizontal="left" vertical="center" wrapText="1"/>
    </xf>
    <xf numFmtId="0" fontId="36" fillId="0" borderId="17" xfId="0" applyFont="1" applyFill="1" applyBorder="1" applyAlignment="1">
      <alignment vertical="center" wrapText="1"/>
    </xf>
    <xf numFmtId="0" fontId="35" fillId="2" borderId="2" xfId="0" applyFont="1" applyFill="1" applyBorder="1" applyAlignment="1">
      <alignment horizontal="left" vertical="center" wrapText="1"/>
    </xf>
    <xf numFmtId="0" fontId="35" fillId="0" borderId="2" xfId="0" applyFont="1" applyFill="1" applyBorder="1" applyAlignment="1">
      <alignment horizontal="left" vertical="center" wrapText="1"/>
    </xf>
    <xf numFmtId="0" fontId="39" fillId="0" borderId="60" xfId="0" applyFont="1" applyFill="1" applyBorder="1" applyAlignment="1">
      <alignment horizontal="left" vertical="center" wrapText="1"/>
    </xf>
    <xf numFmtId="0" fontId="39" fillId="0" borderId="1" xfId="0" applyFont="1" applyFill="1" applyBorder="1" applyAlignment="1">
      <alignment horizontal="left" vertical="center" wrapText="1"/>
    </xf>
    <xf numFmtId="0" fontId="34" fillId="0" borderId="17" xfId="0" applyFont="1" applyFill="1" applyBorder="1" applyAlignment="1">
      <alignment vertical="center" wrapText="1"/>
    </xf>
    <xf numFmtId="0" fontId="90" fillId="0" borderId="1" xfId="0" applyFont="1" applyFill="1" applyBorder="1" applyAlignment="1">
      <alignment horizontal="left" vertical="center" wrapText="1"/>
    </xf>
    <xf numFmtId="10" fontId="90" fillId="0" borderId="24" xfId="0" applyNumberFormat="1" applyFont="1" applyBorder="1" applyAlignment="1">
      <alignment horizontal="center" vertical="center"/>
    </xf>
    <xf numFmtId="4" fontId="90" fillId="2" borderId="22" xfId="0" applyNumberFormat="1" applyFont="1" applyFill="1" applyBorder="1" applyAlignment="1">
      <alignment horizontal="right" vertical="center"/>
    </xf>
    <xf numFmtId="4" fontId="107" fillId="0" borderId="5" xfId="0" applyNumberFormat="1" applyFont="1" applyBorder="1" applyAlignment="1">
      <alignment horizontal="right" vertical="center"/>
    </xf>
    <xf numFmtId="0" fontId="33" fillId="0" borderId="17" xfId="0" applyFont="1" applyBorder="1" applyAlignment="1">
      <alignment vertical="center" wrapText="1"/>
    </xf>
    <xf numFmtId="0" fontId="130" fillId="20" borderId="24" xfId="0" applyFont="1" applyFill="1" applyBorder="1" applyAlignment="1">
      <alignment horizontal="center" vertical="center" wrapText="1"/>
    </xf>
    <xf numFmtId="4" fontId="125" fillId="20" borderId="32" xfId="0" applyNumberFormat="1" applyFont="1" applyFill="1" applyBorder="1" applyAlignment="1">
      <alignment horizontal="right" vertical="center"/>
    </xf>
    <xf numFmtId="0" fontId="129" fillId="19" borderId="12" xfId="0" applyFont="1" applyFill="1" applyBorder="1" applyAlignment="1">
      <alignment horizontal="left" vertical="center" wrapText="1"/>
    </xf>
    <xf numFmtId="0" fontId="130" fillId="19" borderId="12" xfId="0" applyFont="1" applyFill="1" applyBorder="1" applyAlignment="1">
      <alignment horizontal="center" vertical="center" wrapText="1"/>
    </xf>
    <xf numFmtId="4" fontId="125" fillId="19" borderId="26" xfId="0" applyNumberFormat="1" applyFont="1" applyFill="1" applyBorder="1" applyAlignment="1">
      <alignment horizontal="right" vertical="center"/>
    </xf>
    <xf numFmtId="4" fontId="97" fillId="20" borderId="45" xfId="0" applyNumberFormat="1" applyFont="1" applyFill="1" applyBorder="1" applyAlignment="1">
      <alignment horizontal="right" vertical="center"/>
    </xf>
    <xf numFmtId="4" fontId="97" fillId="19" borderId="45" xfId="0" applyNumberFormat="1" applyFont="1" applyFill="1" applyBorder="1" applyAlignment="1">
      <alignment horizontal="right" vertical="center"/>
    </xf>
    <xf numFmtId="0" fontId="32" fillId="2" borderId="17" xfId="0" applyFont="1" applyFill="1" applyBorder="1" applyAlignment="1">
      <alignment vertical="center" wrapText="1"/>
    </xf>
    <xf numFmtId="0" fontId="31" fillId="2" borderId="17" xfId="0" applyFont="1" applyFill="1" applyBorder="1" applyAlignment="1">
      <alignment vertical="center" wrapText="1"/>
    </xf>
    <xf numFmtId="10" fontId="0" fillId="0" borderId="1" xfId="0" applyNumberFormat="1" applyBorder="1" applyAlignment="1">
      <alignment vertical="center"/>
    </xf>
    <xf numFmtId="0" fontId="122" fillId="5" borderId="20" xfId="0" applyFont="1" applyFill="1" applyBorder="1" applyAlignment="1">
      <alignment horizontal="left" vertical="center" wrapText="1"/>
    </xf>
    <xf numFmtId="10" fontId="0" fillId="0" borderId="4" xfId="0" applyNumberFormat="1" applyBorder="1" applyAlignment="1">
      <alignment vertical="center"/>
    </xf>
    <xf numFmtId="0" fontId="123" fillId="5" borderId="19" xfId="0" applyFont="1" applyFill="1" applyBorder="1" applyAlignment="1">
      <alignment horizontal="center" vertical="center" wrapText="1"/>
    </xf>
    <xf numFmtId="4" fontId="97" fillId="5" borderId="47" xfId="0" applyNumberFormat="1" applyFont="1" applyFill="1" applyBorder="1" applyAlignment="1">
      <alignment horizontal="center" vertical="center"/>
    </xf>
    <xf numFmtId="0" fontId="123" fillId="17" borderId="19" xfId="0" applyFont="1" applyFill="1" applyBorder="1" applyAlignment="1">
      <alignment horizontal="center" vertical="center" wrapText="1"/>
    </xf>
    <xf numFmtId="0" fontId="123" fillId="17" borderId="14" xfId="0" applyFont="1" applyFill="1" applyBorder="1" applyAlignment="1">
      <alignment horizontal="center" vertical="center" wrapText="1"/>
    </xf>
    <xf numFmtId="10" fontId="90" fillId="0" borderId="24" xfId="0" applyNumberFormat="1" applyFont="1" applyBorder="1" applyAlignment="1">
      <alignment horizontal="center" vertical="center"/>
    </xf>
    <xf numFmtId="4" fontId="90" fillId="2" borderId="22" xfId="0" applyNumberFormat="1" applyFont="1" applyFill="1" applyBorder="1" applyAlignment="1">
      <alignment horizontal="right" vertical="center"/>
    </xf>
    <xf numFmtId="0" fontId="30" fillId="2" borderId="1" xfId="0" applyFont="1" applyFill="1" applyBorder="1" applyAlignment="1">
      <alignment horizontal="left" vertical="center" wrapText="1"/>
    </xf>
    <xf numFmtId="10" fontId="90" fillId="0" borderId="33" xfId="0" applyNumberFormat="1" applyFont="1" applyBorder="1" applyAlignment="1">
      <alignment horizontal="center" vertical="center"/>
    </xf>
    <xf numFmtId="0" fontId="74" fillId="2" borderId="3" xfId="0" applyFont="1" applyFill="1" applyBorder="1" applyAlignment="1">
      <alignment horizontal="left" vertical="center" wrapText="1"/>
    </xf>
    <xf numFmtId="0" fontId="29" fillId="0" borderId="17" xfId="0" applyFont="1" applyBorder="1" applyAlignment="1">
      <alignment vertical="center" wrapText="1"/>
    </xf>
    <xf numFmtId="4" fontId="120" fillId="2" borderId="5" xfId="0" applyNumberFormat="1" applyFont="1" applyFill="1" applyBorder="1" applyAlignment="1">
      <alignment horizontal="right" vertical="center"/>
    </xf>
    <xf numFmtId="4" fontId="90" fillId="0" borderId="39" xfId="0" applyNumberFormat="1" applyFont="1" applyFill="1" applyBorder="1" applyAlignment="1">
      <alignment horizontal="right" vertical="center"/>
    </xf>
    <xf numFmtId="4" fontId="107" fillId="0" borderId="39" xfId="0" applyNumberFormat="1" applyFont="1" applyFill="1" applyBorder="1" applyAlignment="1">
      <alignment horizontal="right" vertical="center" wrapText="1"/>
    </xf>
    <xf numFmtId="4" fontId="107" fillId="0" borderId="30" xfId="0" applyNumberFormat="1" applyFont="1" applyFill="1" applyBorder="1" applyAlignment="1">
      <alignment horizontal="right" vertical="center" wrapText="1"/>
    </xf>
    <xf numFmtId="0" fontId="28" fillId="2" borderId="18" xfId="0" applyFont="1" applyFill="1" applyBorder="1" applyAlignment="1">
      <alignment horizontal="left" vertical="center" wrapText="1"/>
    </xf>
    <xf numFmtId="4" fontId="121" fillId="0" borderId="17" xfId="0" applyNumberFormat="1" applyFont="1" applyFill="1" applyBorder="1" applyAlignment="1">
      <alignment horizontal="right" vertical="center" wrapText="1"/>
    </xf>
    <xf numFmtId="0" fontId="27" fillId="0" borderId="17" xfId="0" applyFont="1" applyBorder="1" applyAlignment="1">
      <alignment vertical="center" wrapText="1"/>
    </xf>
    <xf numFmtId="0" fontId="27" fillId="0" borderId="17" xfId="0" applyFont="1" applyFill="1" applyBorder="1" applyAlignment="1">
      <alignment vertical="center" wrapText="1"/>
    </xf>
    <xf numFmtId="4" fontId="90" fillId="2" borderId="22" xfId="0" applyNumberFormat="1" applyFont="1" applyFill="1" applyBorder="1" applyAlignment="1">
      <alignment horizontal="right" vertical="center"/>
    </xf>
    <xf numFmtId="10" fontId="90" fillId="0" borderId="24" xfId="0" applyNumberFormat="1" applyFont="1" applyBorder="1" applyAlignment="1">
      <alignment horizontal="center" vertical="center"/>
    </xf>
    <xf numFmtId="0" fontId="26" fillId="2" borderId="1" xfId="0" applyFont="1" applyFill="1" applyBorder="1" applyAlignment="1">
      <alignment horizontal="left" vertical="center" wrapText="1"/>
    </xf>
    <xf numFmtId="0" fontId="25" fillId="0" borderId="5" xfId="0" applyFont="1" applyBorder="1" applyAlignment="1">
      <alignment vertical="center" wrapText="1"/>
    </xf>
    <xf numFmtId="10" fontId="90" fillId="0" borderId="24" xfId="0" applyNumberFormat="1" applyFont="1" applyBorder="1" applyAlignment="1">
      <alignment horizontal="center" vertical="center"/>
    </xf>
    <xf numFmtId="4" fontId="90" fillId="2" borderId="22" xfId="0" applyNumberFormat="1" applyFont="1" applyFill="1" applyBorder="1" applyAlignment="1">
      <alignment horizontal="right" vertical="center"/>
    </xf>
    <xf numFmtId="0" fontId="0" fillId="0" borderId="2" xfId="0" applyFill="1" applyBorder="1" applyAlignment="1">
      <alignment horizontal="left" vertical="center" wrapText="1"/>
    </xf>
    <xf numFmtId="0" fontId="107" fillId="0" borderId="56" xfId="9" applyFont="1" applyBorder="1" applyAlignment="1">
      <alignment horizontal="left" vertical="center" wrapText="1"/>
    </xf>
    <xf numFmtId="0" fontId="24" fillId="2" borderId="2" xfId="0" applyFont="1" applyFill="1" applyBorder="1" applyAlignment="1">
      <alignment horizontal="left" vertical="center" wrapText="1"/>
    </xf>
    <xf numFmtId="10" fontId="0" fillId="0" borderId="0" xfId="0" applyNumberFormat="1" applyBorder="1" applyAlignment="1">
      <alignment vertical="center"/>
    </xf>
    <xf numFmtId="0" fontId="23" fillId="2" borderId="16" xfId="0" applyFont="1" applyFill="1" applyBorder="1" applyAlignment="1">
      <alignment horizontal="left" vertical="center" wrapText="1"/>
    </xf>
    <xf numFmtId="0" fontId="22" fillId="2" borderId="1" xfId="0" applyFont="1" applyFill="1" applyBorder="1" applyAlignment="1">
      <alignment horizontal="left" vertical="center" wrapText="1"/>
    </xf>
    <xf numFmtId="0" fontId="22" fillId="0" borderId="5" xfId="0" applyFont="1" applyFill="1" applyBorder="1" applyAlignment="1">
      <alignment vertical="center" wrapText="1"/>
    </xf>
    <xf numFmtId="4" fontId="90" fillId="2" borderId="22" xfId="0" applyNumberFormat="1" applyFont="1" applyFill="1" applyBorder="1" applyAlignment="1">
      <alignment horizontal="right" vertical="center"/>
    </xf>
    <xf numFmtId="4" fontId="121" fillId="2" borderId="17" xfId="0" applyNumberFormat="1" applyFont="1" applyFill="1" applyBorder="1" applyAlignment="1">
      <alignment horizontal="right" vertical="center"/>
    </xf>
    <xf numFmtId="4" fontId="121" fillId="0" borderId="5" xfId="0" applyNumberFormat="1" applyFont="1" applyFill="1" applyBorder="1" applyAlignment="1">
      <alignment horizontal="right" vertical="center" wrapText="1"/>
    </xf>
    <xf numFmtId="4" fontId="121" fillId="2" borderId="0" xfId="0" applyNumberFormat="1" applyFont="1" applyFill="1" applyBorder="1" applyAlignment="1">
      <alignment horizontal="right" vertical="center"/>
    </xf>
    <xf numFmtId="4" fontId="125" fillId="19" borderId="1" xfId="0" applyNumberFormat="1" applyFont="1" applyFill="1" applyBorder="1" applyAlignment="1">
      <alignment horizontal="right" vertical="center"/>
    </xf>
    <xf numFmtId="10" fontId="89" fillId="0" borderId="33" xfId="0" applyNumberFormat="1" applyFont="1" applyBorder="1" applyAlignment="1">
      <alignment horizontal="center" vertical="center"/>
    </xf>
    <xf numFmtId="4" fontId="0" fillId="0" borderId="0" xfId="0" applyNumberFormat="1" applyBorder="1" applyAlignment="1">
      <alignment vertical="center"/>
    </xf>
    <xf numFmtId="4" fontId="54" fillId="0" borderId="33" xfId="0" applyNumberFormat="1" applyFont="1" applyBorder="1" applyAlignment="1">
      <alignment horizontal="right" vertical="center"/>
    </xf>
    <xf numFmtId="0" fontId="54" fillId="0" borderId="53" xfId="0" applyFont="1" applyBorder="1" applyAlignment="1">
      <alignment horizontal="right"/>
    </xf>
    <xf numFmtId="4" fontId="54" fillId="0" borderId="37" xfId="0" applyNumberFormat="1" applyFont="1" applyBorder="1" applyAlignment="1">
      <alignment horizontal="right" vertical="center"/>
    </xf>
    <xf numFmtId="0" fontId="41" fillId="0" borderId="53" xfId="0" applyFont="1" applyBorder="1" applyAlignment="1">
      <alignment vertical="center" wrapText="1"/>
    </xf>
    <xf numFmtId="0" fontId="19" fillId="0" borderId="17" xfId="0" applyFont="1" applyBorder="1" applyAlignment="1">
      <alignment vertical="center" wrapText="1"/>
    </xf>
    <xf numFmtId="10" fontId="90" fillId="0" borderId="24" xfId="0" applyNumberFormat="1" applyFont="1" applyBorder="1" applyAlignment="1">
      <alignment horizontal="center" vertical="center"/>
    </xf>
    <xf numFmtId="4" fontId="90" fillId="2" borderId="22" xfId="0" applyNumberFormat="1" applyFont="1" applyFill="1" applyBorder="1" applyAlignment="1">
      <alignment horizontal="right" vertical="center"/>
    </xf>
    <xf numFmtId="0" fontId="18" fillId="2" borderId="1" xfId="0" applyFont="1" applyFill="1" applyBorder="1" applyAlignment="1">
      <alignment horizontal="left" vertical="center" wrapText="1"/>
    </xf>
    <xf numFmtId="4" fontId="90" fillId="2" borderId="39" xfId="0" applyNumberFormat="1" applyFont="1" applyFill="1" applyBorder="1" applyAlignment="1">
      <alignment horizontal="right" vertical="center"/>
    </xf>
    <xf numFmtId="0" fontId="17" fillId="0" borderId="5" xfId="0" applyFont="1" applyBorder="1" applyAlignment="1">
      <alignment vertical="center" wrapText="1"/>
    </xf>
    <xf numFmtId="0" fontId="16" fillId="0" borderId="17" xfId="0" applyFont="1" applyBorder="1" applyAlignment="1">
      <alignment vertical="center" wrapText="1"/>
    </xf>
    <xf numFmtId="0" fontId="15" fillId="0" borderId="59" xfId="0" applyFont="1" applyFill="1" applyBorder="1" applyAlignment="1">
      <alignment vertical="center" wrapText="1"/>
    </xf>
    <xf numFmtId="0" fontId="15" fillId="0" borderId="12" xfId="0" applyFont="1" applyFill="1" applyBorder="1" applyAlignment="1">
      <alignment vertical="center" wrapText="1"/>
    </xf>
    <xf numFmtId="0" fontId="14" fillId="0" borderId="5" xfId="0" applyFont="1" applyBorder="1" applyAlignment="1">
      <alignment vertical="center" wrapText="1"/>
    </xf>
    <xf numFmtId="10" fontId="90" fillId="0" borderId="24" xfId="0" applyNumberFormat="1" applyFont="1" applyBorder="1" applyAlignment="1">
      <alignment horizontal="center" vertical="center"/>
    </xf>
    <xf numFmtId="0" fontId="13" fillId="0" borderId="12" xfId="0" applyFont="1" applyFill="1" applyBorder="1" applyAlignment="1">
      <alignment vertical="center" wrapText="1"/>
    </xf>
    <xf numFmtId="0" fontId="13" fillId="2" borderId="4" xfId="0" applyFont="1" applyFill="1" applyBorder="1" applyAlignment="1">
      <alignment horizontal="left" vertical="center" wrapText="1"/>
    </xf>
    <xf numFmtId="0" fontId="13" fillId="0" borderId="6" xfId="0" applyFont="1" applyFill="1" applyBorder="1" applyAlignment="1">
      <alignment horizontal="left" vertical="center" wrapText="1"/>
    </xf>
    <xf numFmtId="4" fontId="90" fillId="2" borderId="22" xfId="0" applyNumberFormat="1" applyFont="1" applyFill="1" applyBorder="1" applyAlignment="1">
      <alignment horizontal="right" vertical="center"/>
    </xf>
    <xf numFmtId="0" fontId="107" fillId="0" borderId="20" xfId="0" applyFont="1" applyFill="1" applyBorder="1" applyAlignment="1">
      <alignment horizontal="left" vertical="center" wrapText="1"/>
    </xf>
    <xf numFmtId="4" fontId="101" fillId="0" borderId="20" xfId="0" applyNumberFormat="1" applyFont="1" applyFill="1" applyBorder="1" applyAlignment="1">
      <alignment horizontal="right" vertical="center"/>
    </xf>
    <xf numFmtId="0" fontId="89" fillId="0" borderId="20" xfId="0" applyFont="1" applyFill="1" applyBorder="1" applyAlignment="1">
      <alignment horizontal="center" vertical="center"/>
    </xf>
    <xf numFmtId="0" fontId="101" fillId="0" borderId="20" xfId="5" applyFont="1" applyBorder="1" applyAlignment="1">
      <alignment horizontal="left" vertical="center" wrapText="1"/>
    </xf>
    <xf numFmtId="4" fontId="101" fillId="0" borderId="1" xfId="0" applyNumberFormat="1" applyFont="1" applyFill="1" applyBorder="1" applyAlignment="1">
      <alignment horizontal="right" vertical="center"/>
    </xf>
    <xf numFmtId="0" fontId="97" fillId="5" borderId="57" xfId="0" applyFont="1" applyFill="1" applyBorder="1" applyAlignment="1">
      <alignment horizontal="center" vertical="center"/>
    </xf>
    <xf numFmtId="0" fontId="21" fillId="0" borderId="20" xfId="0" applyFont="1" applyFill="1" applyBorder="1" applyAlignment="1">
      <alignment horizontal="left" vertical="center" wrapText="1"/>
    </xf>
    <xf numFmtId="0" fontId="21" fillId="0" borderId="20" xfId="0" applyFont="1" applyBorder="1" applyAlignment="1">
      <alignment horizontal="left" vertical="center"/>
    </xf>
    <xf numFmtId="0" fontId="97" fillId="5" borderId="61" xfId="0" applyFont="1" applyFill="1" applyBorder="1" applyAlignment="1">
      <alignment vertical="center" wrapText="1"/>
    </xf>
    <xf numFmtId="0" fontId="89" fillId="5" borderId="61" xfId="0" applyFont="1" applyFill="1" applyBorder="1" applyAlignment="1">
      <alignment horizontal="left" vertical="center" wrapText="1"/>
    </xf>
    <xf numFmtId="0" fontId="89" fillId="5" borderId="61" xfId="0" applyFont="1" applyFill="1" applyBorder="1" applyAlignment="1">
      <alignment horizontal="center" vertical="center"/>
    </xf>
    <xf numFmtId="4" fontId="97" fillId="5" borderId="56" xfId="0" applyNumberFormat="1" applyFont="1" applyFill="1" applyBorder="1" applyAlignment="1">
      <alignment horizontal="right" vertical="center"/>
    </xf>
    <xf numFmtId="0" fontId="8" fillId="0" borderId="5" xfId="0" applyFont="1" applyBorder="1" applyAlignment="1">
      <alignment vertical="center" wrapText="1"/>
    </xf>
    <xf numFmtId="10" fontId="89" fillId="0" borderId="34" xfId="0" applyNumberFormat="1" applyFont="1" applyBorder="1" applyAlignment="1">
      <alignment horizontal="center" vertical="center"/>
    </xf>
    <xf numFmtId="4" fontId="101" fillId="0" borderId="20" xfId="0" applyNumberFormat="1" applyFont="1" applyFill="1" applyBorder="1" applyAlignment="1">
      <alignment horizontal="right" vertical="center"/>
    </xf>
    <xf numFmtId="0" fontId="101" fillId="0" borderId="20" xfId="5" applyFont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7" fillId="0" borderId="17" xfId="0" applyFont="1" applyFill="1" applyBorder="1" applyAlignment="1">
      <alignment vertical="center" wrapText="1"/>
    </xf>
    <xf numFmtId="0" fontId="107" fillId="0" borderId="20" xfId="0" applyFont="1" applyFill="1" applyBorder="1" applyAlignment="1">
      <alignment horizontal="left" vertical="center" wrapText="1"/>
    </xf>
    <xf numFmtId="0" fontId="11" fillId="0" borderId="20" xfId="0" applyFont="1" applyFill="1" applyBorder="1" applyAlignment="1">
      <alignment horizontal="left" vertical="center" wrapText="1"/>
    </xf>
    <xf numFmtId="0" fontId="11" fillId="0" borderId="20" xfId="0" applyFont="1" applyBorder="1" applyAlignment="1">
      <alignment horizontal="left" vertical="center"/>
    </xf>
    <xf numFmtId="0" fontId="10" fillId="0" borderId="20" xfId="0" applyFont="1" applyFill="1" applyBorder="1" applyAlignment="1">
      <alignment horizontal="left" vertical="center" wrapText="1"/>
    </xf>
    <xf numFmtId="0" fontId="10" fillId="0" borderId="63" xfId="0" applyFont="1" applyFill="1" applyBorder="1" applyAlignment="1">
      <alignment horizontal="left" vertical="center" wrapText="1"/>
    </xf>
    <xf numFmtId="0" fontId="89" fillId="5" borderId="6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6" fillId="0" borderId="7" xfId="0" applyFont="1" applyFill="1" applyBorder="1" applyAlignment="1">
      <alignment horizontal="left" vertical="center" wrapText="1"/>
    </xf>
    <xf numFmtId="0" fontId="9" fillId="0" borderId="59" xfId="0" applyFont="1" applyBorder="1" applyAlignment="1">
      <alignment vertical="center" wrapText="1"/>
    </xf>
    <xf numFmtId="10" fontId="97" fillId="5" borderId="61" xfId="0" applyNumberFormat="1" applyFont="1" applyFill="1" applyBorder="1" applyAlignment="1">
      <alignment horizontal="center" vertical="center"/>
    </xf>
    <xf numFmtId="10" fontId="89" fillId="0" borderId="1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0" fontId="107" fillId="0" borderId="1" xfId="0" applyFont="1" applyFill="1" applyBorder="1" applyAlignment="1">
      <alignment horizontal="left" vertical="center" wrapText="1"/>
    </xf>
    <xf numFmtId="10" fontId="89" fillId="0" borderId="33" xfId="0" applyNumberFormat="1" applyFont="1" applyBorder="1" applyAlignment="1">
      <alignment horizontal="center" vertical="center"/>
    </xf>
    <xf numFmtId="4" fontId="4" fillId="0" borderId="24" xfId="0" applyNumberFormat="1" applyFont="1" applyBorder="1" applyAlignment="1">
      <alignment horizontal="right" vertical="center"/>
    </xf>
    <xf numFmtId="0" fontId="20" fillId="0" borderId="18" xfId="0" applyFont="1" applyFill="1" applyBorder="1" applyAlignment="1">
      <alignment horizontal="left" vertical="center" wrapText="1"/>
    </xf>
    <xf numFmtId="4" fontId="97" fillId="20" borderId="58" xfId="0" applyNumberFormat="1" applyFont="1" applyFill="1" applyBorder="1" applyAlignment="1">
      <alignment horizontal="center" vertical="center"/>
    </xf>
    <xf numFmtId="4" fontId="97" fillId="19" borderId="58" xfId="0" applyNumberFormat="1" applyFont="1" applyFill="1" applyBorder="1" applyAlignment="1">
      <alignment horizontal="center" vertical="center"/>
    </xf>
    <xf numFmtId="4" fontId="97" fillId="5" borderId="59" xfId="0" applyNumberFormat="1" applyFont="1" applyFill="1" applyBorder="1" applyAlignment="1">
      <alignment horizontal="center" vertical="center"/>
    </xf>
    <xf numFmtId="4" fontId="97" fillId="5" borderId="57" xfId="0" applyNumberFormat="1" applyFont="1" applyFill="1" applyBorder="1" applyAlignment="1">
      <alignment horizontal="center" vertical="center"/>
    </xf>
    <xf numFmtId="10" fontId="97" fillId="5" borderId="58" xfId="0" applyNumberFormat="1" applyFont="1" applyFill="1" applyBorder="1" applyAlignment="1">
      <alignment horizontal="center" vertical="center"/>
    </xf>
    <xf numFmtId="0" fontId="89" fillId="5" borderId="64" xfId="0" applyFont="1" applyFill="1" applyBorder="1" applyAlignment="1">
      <alignment horizontal="center" vertical="center"/>
    </xf>
    <xf numFmtId="0" fontId="89" fillId="0" borderId="6" xfId="0" applyFont="1" applyFill="1" applyBorder="1" applyAlignment="1">
      <alignment horizontal="center" vertical="center"/>
    </xf>
    <xf numFmtId="4" fontId="54" fillId="0" borderId="24" xfId="0" applyNumberFormat="1" applyFont="1" applyBorder="1" applyAlignment="1">
      <alignment horizontal="right" vertical="center"/>
    </xf>
    <xf numFmtId="0" fontId="139" fillId="0" borderId="12" xfId="0" applyFont="1" applyBorder="1" applyAlignment="1">
      <alignment horizontal="right" vertical="center"/>
    </xf>
    <xf numFmtId="0" fontId="6" fillId="0" borderId="12" xfId="0" applyFont="1" applyBorder="1" applyAlignment="1">
      <alignment vertical="center" wrapText="1"/>
    </xf>
    <xf numFmtId="0" fontId="21" fillId="0" borderId="17" xfId="0" applyFont="1" applyBorder="1" applyAlignment="1">
      <alignment vertical="center" wrapText="1"/>
    </xf>
    <xf numFmtId="0" fontId="4" fillId="0" borderId="17" xfId="0" applyFont="1" applyBorder="1" applyAlignment="1">
      <alignment vertical="center" wrapText="1"/>
    </xf>
    <xf numFmtId="0" fontId="3" fillId="0" borderId="17" xfId="0" applyFont="1" applyFill="1" applyBorder="1" applyAlignment="1">
      <alignment vertical="center" wrapText="1"/>
    </xf>
    <xf numFmtId="4" fontId="107" fillId="0" borderId="27" xfId="0" applyNumberFormat="1" applyFont="1" applyBorder="1" applyAlignment="1">
      <alignment horizontal="right" vertical="center"/>
    </xf>
    <xf numFmtId="0" fontId="2" fillId="0" borderId="5" xfId="0" applyFont="1" applyBorder="1" applyAlignment="1">
      <alignment vertical="center" wrapText="1"/>
    </xf>
    <xf numFmtId="0" fontId="125" fillId="0" borderId="1" xfId="0" applyFont="1" applyBorder="1" applyAlignment="1">
      <alignment horizontal="left" vertical="top" wrapText="1"/>
    </xf>
    <xf numFmtId="0" fontId="116" fillId="0" borderId="1" xfId="0" applyFont="1" applyBorder="1" applyAlignment="1">
      <alignment horizontal="left" vertical="top" wrapText="1"/>
    </xf>
    <xf numFmtId="0" fontId="116" fillId="0" borderId="2" xfId="0" applyFont="1" applyBorder="1" applyAlignment="1">
      <alignment horizontal="left" vertical="top" wrapText="1"/>
    </xf>
    <xf numFmtId="0" fontId="116" fillId="0" borderId="30" xfId="0" applyFont="1" applyBorder="1" applyAlignment="1">
      <alignment horizontal="left" vertical="top" wrapText="1"/>
    </xf>
    <xf numFmtId="0" fontId="116" fillId="0" borderId="5" xfId="0" applyFont="1" applyBorder="1" applyAlignment="1">
      <alignment horizontal="left" vertical="top" wrapText="1"/>
    </xf>
    <xf numFmtId="4" fontId="116" fillId="0" borderId="1" xfId="0" applyNumberFormat="1" applyFont="1" applyFill="1" applyBorder="1" applyAlignment="1">
      <alignment horizontal="left" vertical="center" wrapText="1"/>
    </xf>
    <xf numFmtId="4" fontId="116" fillId="0" borderId="1" xfId="0" applyNumberFormat="1" applyFont="1" applyFill="1" applyBorder="1" applyAlignment="1">
      <alignment horizontal="left" vertical="center"/>
    </xf>
    <xf numFmtId="0" fontId="135" fillId="0" borderId="0" xfId="0" applyFont="1" applyAlignment="1">
      <alignment horizontal="center" wrapText="1"/>
    </xf>
    <xf numFmtId="0" fontId="129" fillId="18" borderId="38" xfId="0" applyFont="1" applyFill="1" applyBorder="1" applyAlignment="1">
      <alignment horizontal="center" vertical="center" wrapText="1"/>
    </xf>
    <xf numFmtId="0" fontId="129" fillId="18" borderId="30" xfId="0" applyFont="1" applyFill="1" applyBorder="1" applyAlignment="1">
      <alignment horizontal="center" vertical="center" wrapText="1"/>
    </xf>
    <xf numFmtId="0" fontId="129" fillId="18" borderId="39" xfId="0" applyFont="1" applyFill="1" applyBorder="1" applyAlignment="1">
      <alignment horizontal="center" vertical="center" wrapText="1"/>
    </xf>
    <xf numFmtId="0" fontId="125" fillId="18" borderId="36" xfId="0" applyFont="1" applyFill="1" applyBorder="1" applyAlignment="1">
      <alignment horizontal="left" vertical="center" wrapText="1"/>
    </xf>
    <xf numFmtId="0" fontId="125" fillId="18" borderId="25" xfId="0" applyFont="1" applyFill="1" applyBorder="1" applyAlignment="1">
      <alignment horizontal="left" vertical="center" wrapText="1"/>
    </xf>
    <xf numFmtId="0" fontId="129" fillId="18" borderId="1" xfId="0" applyFont="1" applyFill="1" applyBorder="1" applyAlignment="1">
      <alignment horizontal="left" vertical="center" wrapText="1"/>
    </xf>
    <xf numFmtId="0" fontId="129" fillId="18" borderId="2" xfId="0" applyFont="1" applyFill="1" applyBorder="1" applyAlignment="1">
      <alignment horizontal="left" vertical="center" wrapText="1"/>
    </xf>
    <xf numFmtId="0" fontId="129" fillId="20" borderId="22" xfId="0" applyFont="1" applyFill="1" applyBorder="1" applyAlignment="1">
      <alignment horizontal="left" vertical="center" wrapText="1"/>
    </xf>
    <xf numFmtId="0" fontId="125" fillId="18" borderId="2" xfId="0" applyFont="1" applyFill="1" applyBorder="1" applyAlignment="1">
      <alignment horizontal="left" vertical="center" wrapText="1"/>
    </xf>
    <xf numFmtId="0" fontId="125" fillId="18" borderId="30" xfId="0" applyFont="1" applyFill="1" applyBorder="1" applyAlignment="1">
      <alignment horizontal="left" vertical="center" wrapText="1"/>
    </xf>
    <xf numFmtId="0" fontId="125" fillId="18" borderId="5" xfId="0" applyFont="1" applyFill="1" applyBorder="1" applyAlignment="1">
      <alignment horizontal="left" vertical="center" wrapText="1"/>
    </xf>
    <xf numFmtId="4" fontId="133" fillId="0" borderId="30" xfId="0" applyNumberFormat="1" applyFont="1" applyFill="1" applyBorder="1" applyAlignment="1">
      <alignment horizontal="left" vertical="center"/>
    </xf>
    <xf numFmtId="4" fontId="133" fillId="0" borderId="5" xfId="0" applyNumberFormat="1" applyFont="1" applyFill="1" applyBorder="1" applyAlignment="1">
      <alignment horizontal="left" vertical="center"/>
    </xf>
    <xf numFmtId="4" fontId="125" fillId="0" borderId="30" xfId="0" applyNumberFormat="1" applyFont="1" applyFill="1" applyBorder="1" applyAlignment="1">
      <alignment horizontal="left" vertical="center"/>
    </xf>
    <xf numFmtId="4" fontId="125" fillId="0" borderId="5" xfId="0" applyNumberFormat="1" applyFont="1" applyFill="1" applyBorder="1" applyAlignment="1">
      <alignment horizontal="left" vertical="center"/>
    </xf>
    <xf numFmtId="4" fontId="131" fillId="0" borderId="30" xfId="0" applyNumberFormat="1" applyFont="1" applyFill="1" applyBorder="1" applyAlignment="1">
      <alignment horizontal="left" vertical="center"/>
    </xf>
    <xf numFmtId="4" fontId="131" fillId="0" borderId="5" xfId="0" applyNumberFormat="1" applyFont="1" applyFill="1" applyBorder="1" applyAlignment="1">
      <alignment horizontal="left" vertical="center"/>
    </xf>
    <xf numFmtId="0" fontId="130" fillId="18" borderId="2" xfId="0" applyFont="1" applyFill="1" applyBorder="1" applyAlignment="1">
      <alignment horizontal="center" vertical="center" wrapText="1"/>
    </xf>
    <xf numFmtId="0" fontId="130" fillId="18" borderId="30" xfId="0" applyFont="1" applyFill="1" applyBorder="1" applyAlignment="1">
      <alignment horizontal="center" vertical="center" wrapText="1"/>
    </xf>
    <xf numFmtId="0" fontId="129" fillId="18" borderId="17" xfId="0" applyFont="1" applyFill="1" applyBorder="1" applyAlignment="1">
      <alignment horizontal="left" vertical="center" wrapText="1"/>
    </xf>
    <xf numFmtId="0" fontId="125" fillId="17" borderId="1" xfId="0" applyFont="1" applyFill="1" applyBorder="1" applyAlignment="1">
      <alignment horizontal="left" vertical="center" wrapText="1"/>
    </xf>
    <xf numFmtId="0" fontId="125" fillId="17" borderId="2" xfId="0" applyFont="1" applyFill="1" applyBorder="1" applyAlignment="1">
      <alignment horizontal="left" vertical="center" wrapText="1"/>
    </xf>
    <xf numFmtId="0" fontId="125" fillId="5" borderId="1" xfId="0" applyFont="1" applyFill="1" applyBorder="1" applyAlignment="1">
      <alignment horizontal="left" vertical="center" wrapText="1"/>
    </xf>
    <xf numFmtId="0" fontId="125" fillId="5" borderId="2" xfId="0" applyFont="1" applyFill="1" applyBorder="1" applyAlignment="1">
      <alignment horizontal="left" vertical="center" wrapText="1"/>
    </xf>
    <xf numFmtId="0" fontId="129" fillId="18" borderId="22" xfId="0" applyFont="1" applyFill="1" applyBorder="1" applyAlignment="1">
      <alignment horizontal="left" vertical="center" wrapText="1"/>
    </xf>
    <xf numFmtId="0" fontId="125" fillId="0" borderId="9" xfId="0" applyFont="1" applyBorder="1" applyAlignment="1">
      <alignment horizontal="left" vertical="center" wrapText="1"/>
    </xf>
    <xf numFmtId="0" fontId="125" fillId="0" borderId="35" xfId="0" applyFont="1" applyBorder="1" applyAlignment="1">
      <alignment horizontal="left" vertical="center" wrapText="1"/>
    </xf>
    <xf numFmtId="0" fontId="90" fillId="0" borderId="4" xfId="8" applyFont="1" applyBorder="1" applyAlignment="1">
      <alignment horizontal="left" vertical="center" wrapText="1"/>
    </xf>
    <xf numFmtId="0" fontId="90" fillId="0" borderId="1" xfId="8" applyFont="1" applyBorder="1" applyAlignment="1">
      <alignment horizontal="left" vertical="center" wrapText="1"/>
    </xf>
    <xf numFmtId="0" fontId="107" fillId="0" borderId="1" xfId="9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90" fillId="0" borderId="20" xfId="0" applyFont="1" applyFill="1" applyBorder="1" applyAlignment="1">
      <alignment horizontal="center" vertical="center" wrapText="1"/>
    </xf>
    <xf numFmtId="0" fontId="90" fillId="0" borderId="3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90" fillId="0" borderId="20" xfId="0" applyFont="1" applyFill="1" applyBorder="1" applyAlignment="1">
      <alignment horizontal="left" vertical="center" wrapText="1"/>
    </xf>
    <xf numFmtId="0" fontId="90" fillId="0" borderId="3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90" fillId="0" borderId="20" xfId="8" applyFont="1" applyBorder="1" applyAlignment="1">
      <alignment horizontal="left" vertical="center" wrapText="1"/>
    </xf>
    <xf numFmtId="0" fontId="90" fillId="0" borderId="3" xfId="8" applyFont="1" applyBorder="1" applyAlignment="1">
      <alignment horizontal="left" vertical="center" wrapText="1"/>
    </xf>
    <xf numFmtId="0" fontId="90" fillId="0" borderId="20" xfId="0" applyFont="1" applyBorder="1" applyAlignment="1">
      <alignment horizontal="left" vertical="center"/>
    </xf>
    <xf numFmtId="0" fontId="90" fillId="0" borderId="3" xfId="0" applyFont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4" fontId="90" fillId="0" borderId="20" xfId="0" applyNumberFormat="1" applyFont="1" applyBorder="1" applyAlignment="1">
      <alignment horizontal="right" vertical="center"/>
    </xf>
    <xf numFmtId="4" fontId="90" fillId="0" borderId="3" xfId="0" applyNumberFormat="1" applyFont="1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90" fillId="0" borderId="20" xfId="0" applyFont="1" applyBorder="1" applyAlignment="1">
      <alignment horizontal="left" vertical="center" wrapText="1"/>
    </xf>
    <xf numFmtId="0" fontId="90" fillId="0" borderId="3" xfId="0" applyFont="1" applyBorder="1" applyAlignment="1">
      <alignment horizontal="left" vertical="center" wrapText="1"/>
    </xf>
    <xf numFmtId="0" fontId="90" fillId="2" borderId="37" xfId="0" applyFont="1" applyFill="1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4" fontId="90" fillId="0" borderId="4" xfId="0" applyNumberFormat="1" applyFont="1" applyBorder="1" applyAlignment="1">
      <alignment horizontal="right" vertical="center"/>
    </xf>
    <xf numFmtId="0" fontId="90" fillId="0" borderId="1" xfId="0" applyFont="1" applyFill="1" applyBorder="1" applyAlignment="1">
      <alignment horizontal="left" vertical="center" wrapText="1"/>
    </xf>
    <xf numFmtId="0" fontId="90" fillId="2" borderId="16" xfId="0" applyFont="1" applyFill="1" applyBorder="1" applyAlignment="1">
      <alignment horizontal="left" vertical="center" wrapText="1"/>
    </xf>
    <xf numFmtId="0" fontId="90" fillId="0" borderId="4" xfId="0" applyFont="1" applyFill="1" applyBorder="1" applyAlignment="1">
      <alignment horizontal="center" vertical="center" wrapText="1"/>
    </xf>
    <xf numFmtId="0" fontId="90" fillId="0" borderId="4" xfId="0" applyFont="1" applyFill="1" applyBorder="1" applyAlignment="1">
      <alignment horizontal="left" vertical="center" wrapText="1"/>
    </xf>
    <xf numFmtId="0" fontId="101" fillId="0" borderId="20" xfId="8" applyFont="1" applyBorder="1" applyAlignment="1">
      <alignment horizontal="left" vertical="center" wrapText="1"/>
    </xf>
    <xf numFmtId="0" fontId="101" fillId="0" borderId="3" xfId="8" applyFont="1" applyBorder="1" applyAlignment="1">
      <alignment horizontal="left" vertical="center" wrapText="1"/>
    </xf>
    <xf numFmtId="0" fontId="101" fillId="0" borderId="4" xfId="8" applyFont="1" applyBorder="1" applyAlignment="1">
      <alignment horizontal="left" vertical="center" wrapText="1"/>
    </xf>
    <xf numFmtId="0" fontId="97" fillId="17" borderId="30" xfId="0" applyFont="1" applyFill="1" applyBorder="1" applyAlignment="1">
      <alignment horizontal="center" vertical="center" wrapText="1"/>
    </xf>
    <xf numFmtId="0" fontId="97" fillId="17" borderId="39" xfId="0" applyFont="1" applyFill="1" applyBorder="1" applyAlignment="1">
      <alignment horizontal="center" vertical="center" wrapText="1"/>
    </xf>
    <xf numFmtId="0" fontId="99" fillId="17" borderId="53" xfId="0" applyFont="1" applyFill="1" applyBorder="1" applyAlignment="1">
      <alignment vertical="center" wrapText="1"/>
    </xf>
    <xf numFmtId="0" fontId="99" fillId="17" borderId="52" xfId="0" applyFont="1" applyFill="1" applyBorder="1" applyAlignment="1">
      <alignment vertical="center" wrapText="1"/>
    </xf>
    <xf numFmtId="10" fontId="90" fillId="0" borderId="42" xfId="0" applyNumberFormat="1" applyFont="1" applyBorder="1" applyAlignment="1">
      <alignment horizontal="center" vertical="center"/>
    </xf>
    <xf numFmtId="10" fontId="90" fillId="0" borderId="34" xfId="0" applyNumberFormat="1" applyFont="1" applyBorder="1" applyAlignment="1">
      <alignment horizontal="center" vertical="center"/>
    </xf>
    <xf numFmtId="10" fontId="90" fillId="0" borderId="24" xfId="0" applyNumberFormat="1" applyFont="1" applyBorder="1" applyAlignment="1">
      <alignment horizontal="center" vertical="center"/>
    </xf>
    <xf numFmtId="0" fontId="90" fillId="0" borderId="1" xfId="0" applyFont="1" applyFill="1" applyBorder="1" applyAlignment="1">
      <alignment horizontal="center" vertical="center" wrapText="1"/>
    </xf>
    <xf numFmtId="0" fontId="99" fillId="17" borderId="1" xfId="0" applyFont="1" applyFill="1" applyBorder="1" applyAlignment="1">
      <alignment vertical="center" wrapText="1"/>
    </xf>
    <xf numFmtId="0" fontId="99" fillId="17" borderId="20" xfId="0" applyFont="1" applyFill="1" applyBorder="1" applyAlignment="1">
      <alignment vertical="center" wrapText="1"/>
    </xf>
    <xf numFmtId="0" fontId="80" fillId="0" borderId="4" xfId="0" applyFont="1" applyFill="1" applyBorder="1" applyAlignment="1">
      <alignment horizontal="left" vertical="center" wrapText="1"/>
    </xf>
    <xf numFmtId="4" fontId="90" fillId="0" borderId="3" xfId="0" applyNumberFormat="1" applyFont="1" applyFill="1" applyBorder="1" applyAlignment="1">
      <alignment horizontal="right" vertical="center"/>
    </xf>
    <xf numFmtId="4" fontId="90" fillId="0" borderId="4" xfId="0" applyNumberFormat="1" applyFont="1" applyFill="1" applyBorder="1" applyAlignment="1">
      <alignment horizontal="right" vertical="center"/>
    </xf>
    <xf numFmtId="0" fontId="99" fillId="17" borderId="20" xfId="0" applyFont="1" applyFill="1" applyBorder="1" applyAlignment="1">
      <alignment horizontal="center" vertical="center" textRotation="90" wrapText="1"/>
    </xf>
    <xf numFmtId="0" fontId="99" fillId="17" borderId="4" xfId="0" applyFont="1" applyFill="1" applyBorder="1" applyAlignment="1">
      <alignment horizontal="center" vertical="center" textRotation="90" wrapText="1"/>
    </xf>
    <xf numFmtId="0" fontId="124" fillId="17" borderId="1" xfId="0" applyFont="1" applyFill="1" applyBorder="1" applyAlignment="1">
      <alignment vertical="center" wrapText="1"/>
    </xf>
    <xf numFmtId="0" fontId="124" fillId="17" borderId="20" xfId="0" applyFont="1" applyFill="1" applyBorder="1" applyAlignment="1">
      <alignment vertical="center" wrapText="1"/>
    </xf>
    <xf numFmtId="0" fontId="90" fillId="0" borderId="4" xfId="0" applyFont="1" applyBorder="1" applyAlignment="1">
      <alignment horizontal="left" vertical="center"/>
    </xf>
    <xf numFmtId="0" fontId="90" fillId="0" borderId="1" xfId="0" applyFont="1" applyBorder="1" applyAlignment="1">
      <alignment horizontal="left" vertical="center"/>
    </xf>
    <xf numFmtId="10" fontId="90" fillId="0" borderId="33" xfId="0" applyNumberFormat="1" applyFont="1" applyBorder="1" applyAlignment="1">
      <alignment horizontal="center" vertical="center"/>
    </xf>
    <xf numFmtId="0" fontId="99" fillId="17" borderId="33" xfId="0" applyFont="1" applyFill="1" applyBorder="1" applyAlignment="1">
      <alignment horizontal="left" vertical="center" wrapText="1"/>
    </xf>
    <xf numFmtId="0" fontId="99" fillId="17" borderId="24" xfId="0" applyFont="1" applyFill="1" applyBorder="1" applyAlignment="1">
      <alignment horizontal="left" vertical="center" wrapText="1"/>
    </xf>
    <xf numFmtId="0" fontId="12" fillId="0" borderId="31" xfId="0" applyFont="1" applyBorder="1" applyAlignment="1">
      <alignment horizontal="left" vertical="center" wrapText="1"/>
    </xf>
    <xf numFmtId="0" fontId="90" fillId="0" borderId="12" xfId="0" applyFont="1" applyBorder="1" applyAlignment="1">
      <alignment horizontal="left" vertical="center" wrapText="1"/>
    </xf>
    <xf numFmtId="4" fontId="90" fillId="0" borderId="37" xfId="0" applyNumberFormat="1" applyFont="1" applyBorder="1" applyAlignment="1">
      <alignment horizontal="right" vertical="center"/>
    </xf>
    <xf numFmtId="4" fontId="90" fillId="0" borderId="16" xfId="0" applyNumberFormat="1" applyFont="1" applyBorder="1" applyAlignment="1">
      <alignment horizontal="right" vertical="center"/>
    </xf>
    <xf numFmtId="0" fontId="90" fillId="2" borderId="21" xfId="0" applyFont="1" applyFill="1" applyBorder="1" applyAlignment="1">
      <alignment horizontal="left" vertical="center" wrapText="1"/>
    </xf>
    <xf numFmtId="0" fontId="90" fillId="2" borderId="4" xfId="0" applyFont="1" applyFill="1" applyBorder="1" applyAlignment="1">
      <alignment horizontal="left" vertical="center" wrapText="1"/>
    </xf>
    <xf numFmtId="0" fontId="107" fillId="0" borderId="50" xfId="0" applyFont="1" applyBorder="1" applyAlignment="1">
      <alignment horizontal="left" vertical="center" wrapText="1"/>
    </xf>
    <xf numFmtId="0" fontId="107" fillId="0" borderId="52" xfId="0" applyFont="1" applyBorder="1" applyAlignment="1">
      <alignment horizontal="left" vertical="center" wrapText="1"/>
    </xf>
    <xf numFmtId="0" fontId="107" fillId="0" borderId="15" xfId="0" applyFont="1" applyBorder="1" applyAlignment="1">
      <alignment horizontal="left" vertical="center" wrapText="1"/>
    </xf>
    <xf numFmtId="0" fontId="25" fillId="0" borderId="37" xfId="0" applyFont="1" applyFill="1" applyBorder="1" applyAlignment="1">
      <alignment horizontal="left" vertical="center" wrapText="1"/>
    </xf>
    <xf numFmtId="0" fontId="90" fillId="0" borderId="40" xfId="0" applyFont="1" applyFill="1" applyBorder="1" applyAlignment="1">
      <alignment horizontal="left" vertical="center" wrapText="1"/>
    </xf>
    <xf numFmtId="0" fontId="90" fillId="0" borderId="16" xfId="0" applyFont="1" applyFill="1" applyBorder="1" applyAlignment="1">
      <alignment horizontal="left" vertical="center" wrapText="1"/>
    </xf>
    <xf numFmtId="0" fontId="99" fillId="17" borderId="33" xfId="0" applyFont="1" applyFill="1" applyBorder="1" applyAlignment="1">
      <alignment vertical="center" wrapText="1"/>
    </xf>
    <xf numFmtId="0" fontId="99" fillId="17" borderId="34" xfId="0" applyFont="1" applyFill="1" applyBorder="1" applyAlignment="1">
      <alignment vertical="center" wrapText="1"/>
    </xf>
    <xf numFmtId="0" fontId="97" fillId="17" borderId="38" xfId="0" applyFont="1" applyFill="1" applyBorder="1" applyAlignment="1">
      <alignment horizontal="center" vertical="center" wrapText="1"/>
    </xf>
    <xf numFmtId="0" fontId="99" fillId="17" borderId="22" xfId="0" applyFont="1" applyFill="1" applyBorder="1" applyAlignment="1">
      <alignment vertical="center" wrapText="1"/>
    </xf>
    <xf numFmtId="0" fontId="99" fillId="17" borderId="2" xfId="0" applyFont="1" applyFill="1" applyBorder="1" applyAlignment="1">
      <alignment vertical="center" wrapText="1"/>
    </xf>
    <xf numFmtId="0" fontId="99" fillId="17" borderId="7" xfId="0" applyFont="1" applyFill="1" applyBorder="1" applyAlignment="1">
      <alignment vertical="center" wrapText="1"/>
    </xf>
    <xf numFmtId="0" fontId="90" fillId="2" borderId="1" xfId="0" applyFont="1" applyFill="1" applyBorder="1" applyAlignment="1">
      <alignment horizontal="left" vertical="center" wrapText="1"/>
    </xf>
    <xf numFmtId="0" fontId="90" fillId="0" borderId="37" xfId="0" applyFont="1" applyFill="1" applyBorder="1" applyAlignment="1">
      <alignment horizontal="left" vertical="center" wrapText="1"/>
    </xf>
    <xf numFmtId="0" fontId="111" fillId="0" borderId="27" xfId="0" applyFont="1" applyFill="1" applyBorder="1" applyAlignment="1">
      <alignment horizontal="left" vertical="center" wrapText="1"/>
    </xf>
    <xf numFmtId="0" fontId="97" fillId="2" borderId="27" xfId="0" applyFont="1" applyFill="1" applyBorder="1" applyAlignment="1">
      <alignment horizontal="left" vertical="center" wrapText="1"/>
    </xf>
    <xf numFmtId="0" fontId="97" fillId="2" borderId="49" xfId="0" applyFont="1" applyFill="1" applyBorder="1" applyAlignment="1">
      <alignment horizontal="left" vertical="center" wrapText="1"/>
    </xf>
    <xf numFmtId="0" fontId="107" fillId="2" borderId="37" xfId="0" applyFont="1" applyFill="1" applyBorder="1" applyAlignment="1">
      <alignment horizontal="left" vertical="center" wrapText="1"/>
    </xf>
    <xf numFmtId="0" fontId="107" fillId="0" borderId="16" xfId="0" applyFont="1" applyBorder="1" applyAlignment="1">
      <alignment horizontal="left" vertical="center" wrapText="1"/>
    </xf>
    <xf numFmtId="0" fontId="90" fillId="0" borderId="1" xfId="0" applyFont="1" applyFill="1" applyBorder="1" applyAlignment="1">
      <alignment horizontal="left" vertical="center"/>
    </xf>
    <xf numFmtId="4" fontId="90" fillId="0" borderId="1" xfId="0" applyNumberFormat="1" applyFont="1" applyFill="1" applyBorder="1" applyAlignment="1">
      <alignment horizontal="right" vertical="center"/>
    </xf>
    <xf numFmtId="0" fontId="90" fillId="0" borderId="1" xfId="0" applyFont="1" applyBorder="1" applyAlignment="1">
      <alignment horizontal="left" vertical="center" wrapText="1"/>
    </xf>
    <xf numFmtId="0" fontId="64" fillId="0" borderId="20" xfId="8" applyFont="1" applyBorder="1" applyAlignment="1">
      <alignment horizontal="left" vertical="center" wrapText="1"/>
    </xf>
    <xf numFmtId="0" fontId="90" fillId="0" borderId="20" xfId="0" applyFont="1" applyFill="1" applyBorder="1" applyAlignment="1">
      <alignment horizontal="left" vertical="center"/>
    </xf>
    <xf numFmtId="0" fontId="90" fillId="0" borderId="4" xfId="0" applyFont="1" applyFill="1" applyBorder="1" applyAlignment="1">
      <alignment horizontal="left" vertical="center"/>
    </xf>
    <xf numFmtId="4" fontId="90" fillId="0" borderId="20" xfId="0" applyNumberFormat="1" applyFont="1" applyFill="1" applyBorder="1" applyAlignment="1">
      <alignment horizontal="right" vertical="center"/>
    </xf>
    <xf numFmtId="0" fontId="90" fillId="0" borderId="20" xfId="0" applyFont="1" applyFill="1" applyBorder="1" applyAlignment="1">
      <alignment vertical="center" wrapText="1"/>
    </xf>
    <xf numFmtId="0" fontId="90" fillId="0" borderId="4" xfId="0" applyFont="1" applyFill="1" applyBorder="1" applyAlignment="1">
      <alignment vertical="center" wrapText="1"/>
    </xf>
    <xf numFmtId="0" fontId="97" fillId="17" borderId="43" xfId="0" applyFont="1" applyFill="1" applyBorder="1" applyAlignment="1">
      <alignment horizontal="left" vertical="center" wrapText="1"/>
    </xf>
    <xf numFmtId="0" fontId="0" fillId="0" borderId="47" xfId="0" applyBorder="1" applyAlignment="1">
      <alignment horizontal="left" vertical="center"/>
    </xf>
    <xf numFmtId="0" fontId="0" fillId="0" borderId="44" xfId="0" applyBorder="1" applyAlignment="1">
      <alignment horizontal="left" vertical="center"/>
    </xf>
    <xf numFmtId="0" fontId="14" fillId="0" borderId="20" xfId="0" applyFont="1" applyFill="1" applyBorder="1" applyAlignment="1">
      <alignment horizontal="left" vertical="center" wrapText="1"/>
    </xf>
    <xf numFmtId="0" fontId="73" fillId="0" borderId="20" xfId="0" applyFont="1" applyFill="1" applyBorder="1" applyAlignment="1">
      <alignment horizontal="center" vertical="center" wrapText="1"/>
    </xf>
    <xf numFmtId="0" fontId="73" fillId="0" borderId="20" xfId="0" applyFont="1" applyFill="1" applyBorder="1" applyAlignment="1">
      <alignment horizontal="left" vertical="center" wrapText="1"/>
    </xf>
    <xf numFmtId="0" fontId="74" fillId="0" borderId="3" xfId="0" applyFont="1" applyFill="1" applyBorder="1" applyAlignment="1">
      <alignment horizontal="left" vertical="center" wrapText="1"/>
    </xf>
    <xf numFmtId="0" fontId="101" fillId="0" borderId="20" xfId="9" applyFont="1" applyBorder="1" applyAlignment="1">
      <alignment horizontal="left" vertical="center" wrapText="1"/>
    </xf>
    <xf numFmtId="0" fontId="101" fillId="0" borderId="3" xfId="9" applyFont="1" applyBorder="1" applyAlignment="1">
      <alignment horizontal="left" vertical="center" wrapText="1"/>
    </xf>
    <xf numFmtId="0" fontId="119" fillId="0" borderId="20" xfId="9" applyFont="1" applyBorder="1" applyAlignment="1">
      <alignment horizontal="left" vertical="center" wrapText="1"/>
    </xf>
    <xf numFmtId="0" fontId="119" fillId="0" borderId="3" xfId="9" applyFont="1" applyBorder="1" applyAlignment="1">
      <alignment horizontal="left" vertical="center" wrapText="1"/>
    </xf>
    <xf numFmtId="4" fontId="101" fillId="0" borderId="20" xfId="0" applyNumberFormat="1" applyFont="1" applyFill="1" applyBorder="1" applyAlignment="1">
      <alignment horizontal="right" vertical="center"/>
    </xf>
    <xf numFmtId="0" fontId="71" fillId="0" borderId="20" xfId="0" applyFont="1" applyFill="1" applyBorder="1" applyAlignment="1">
      <alignment horizontal="center" vertical="center" wrapText="1"/>
    </xf>
    <xf numFmtId="0" fontId="0" fillId="0" borderId="56" xfId="0" applyBorder="1" applyAlignment="1">
      <alignment horizontal="center" vertical="center" wrapText="1"/>
    </xf>
    <xf numFmtId="0" fontId="71" fillId="0" borderId="20" xfId="0" applyFont="1" applyFill="1" applyBorder="1" applyAlignment="1">
      <alignment vertical="center" wrapText="1"/>
    </xf>
    <xf numFmtId="0" fontId="0" fillId="0" borderId="56" xfId="0" applyBorder="1" applyAlignment="1">
      <alignment vertical="center" wrapText="1"/>
    </xf>
    <xf numFmtId="0" fontId="64" fillId="0" borderId="20" xfId="0" applyFont="1" applyFill="1" applyBorder="1" applyAlignment="1">
      <alignment horizontal="left" vertical="center" wrapText="1"/>
    </xf>
    <xf numFmtId="0" fontId="0" fillId="0" borderId="56" xfId="0" applyBorder="1" applyAlignment="1">
      <alignment horizontal="left" vertical="center" wrapText="1"/>
    </xf>
    <xf numFmtId="0" fontId="107" fillId="0" borderId="53" xfId="0" applyFont="1" applyBorder="1" applyAlignment="1">
      <alignment horizontal="left" vertical="center" wrapText="1"/>
    </xf>
    <xf numFmtId="0" fontId="107" fillId="0" borderId="20" xfId="0" applyFont="1" applyBorder="1" applyAlignment="1">
      <alignment horizontal="left" vertical="center" wrapText="1"/>
    </xf>
    <xf numFmtId="0" fontId="107" fillId="0" borderId="3" xfId="0" applyFont="1" applyBorder="1" applyAlignment="1">
      <alignment horizontal="left" vertical="center" wrapText="1"/>
    </xf>
    <xf numFmtId="0" fontId="107" fillId="0" borderId="4" xfId="0" applyFont="1" applyBorder="1" applyAlignment="1">
      <alignment horizontal="left" vertical="center" wrapText="1"/>
    </xf>
    <xf numFmtId="0" fontId="73" fillId="2" borderId="20" xfId="0" applyFont="1" applyFill="1" applyBorder="1" applyAlignment="1">
      <alignment horizontal="left" vertical="center" wrapText="1"/>
    </xf>
    <xf numFmtId="0" fontId="74" fillId="2" borderId="3" xfId="0" applyFont="1" applyFill="1" applyBorder="1" applyAlignment="1">
      <alignment horizontal="left" vertical="center" wrapText="1"/>
    </xf>
    <xf numFmtId="0" fontId="107" fillId="0" borderId="1" xfId="0" applyFont="1" applyFill="1" applyBorder="1" applyAlignment="1">
      <alignment horizontal="left" vertical="center" wrapText="1"/>
    </xf>
    <xf numFmtId="4" fontId="101" fillId="0" borderId="20" xfId="0" applyNumberFormat="1" applyFont="1" applyBorder="1" applyAlignment="1">
      <alignment horizontal="right" vertical="center"/>
    </xf>
    <xf numFmtId="4" fontId="101" fillId="0" borderId="3" xfId="0" applyNumberFormat="1" applyFont="1" applyBorder="1" applyAlignment="1">
      <alignment horizontal="right" vertical="center"/>
    </xf>
    <xf numFmtId="4" fontId="101" fillId="0" borderId="4" xfId="0" applyNumberFormat="1" applyFont="1" applyBorder="1" applyAlignment="1">
      <alignment horizontal="right" vertical="center"/>
    </xf>
    <xf numFmtId="0" fontId="83" fillId="2" borderId="37" xfId="0" applyFont="1" applyFill="1" applyBorder="1" applyAlignment="1">
      <alignment horizontal="left" vertical="center" wrapText="1"/>
    </xf>
    <xf numFmtId="0" fontId="90" fillId="2" borderId="40" xfId="0" applyFont="1" applyFill="1" applyBorder="1" applyAlignment="1">
      <alignment horizontal="left" vertical="center" wrapText="1"/>
    </xf>
    <xf numFmtId="4" fontId="101" fillId="0" borderId="3" xfId="0" applyNumberFormat="1" applyFont="1" applyFill="1" applyBorder="1" applyAlignment="1">
      <alignment horizontal="right" vertical="center"/>
    </xf>
    <xf numFmtId="0" fontId="107" fillId="0" borderId="20" xfId="0" applyFont="1" applyFill="1" applyBorder="1" applyAlignment="1">
      <alignment horizontal="left" vertical="center" wrapText="1"/>
    </xf>
    <xf numFmtId="0" fontId="107" fillId="0" borderId="3" xfId="0" applyFont="1" applyFill="1" applyBorder="1" applyAlignment="1">
      <alignment horizontal="left" vertical="center" wrapText="1"/>
    </xf>
    <xf numFmtId="0" fontId="0" fillId="0" borderId="24" xfId="0" applyBorder="1" applyAlignment="1">
      <alignment horizontal="center" vertical="center"/>
    </xf>
    <xf numFmtId="0" fontId="71" fillId="2" borderId="20" xfId="0" applyFont="1" applyFill="1" applyBorder="1" applyAlignment="1">
      <alignment horizontal="left" vertical="center" wrapText="1"/>
    </xf>
    <xf numFmtId="0" fontId="0" fillId="0" borderId="58" xfId="0" applyBorder="1" applyAlignment="1">
      <alignment horizontal="center" vertical="center"/>
    </xf>
    <xf numFmtId="0" fontId="83" fillId="2" borderId="16" xfId="0" applyFont="1" applyFill="1" applyBorder="1" applyAlignment="1">
      <alignment horizontal="left" vertical="center" wrapText="1"/>
    </xf>
    <xf numFmtId="4" fontId="90" fillId="0" borderId="20" xfId="0" applyNumberFormat="1" applyFont="1" applyFill="1" applyBorder="1" applyAlignment="1">
      <alignment horizontal="right" vertical="center" wrapText="1"/>
    </xf>
    <xf numFmtId="4" fontId="90" fillId="0" borderId="4" xfId="0" applyNumberFormat="1" applyFont="1" applyFill="1" applyBorder="1" applyAlignment="1">
      <alignment horizontal="right" vertical="center" wrapText="1"/>
    </xf>
    <xf numFmtId="0" fontId="74" fillId="0" borderId="20" xfId="0" applyFont="1" applyFill="1" applyBorder="1" applyAlignment="1">
      <alignment horizontal="left" vertical="center" wrapText="1"/>
    </xf>
    <xf numFmtId="0" fontId="74" fillId="0" borderId="4" xfId="0" applyFont="1" applyFill="1" applyBorder="1" applyAlignment="1">
      <alignment horizontal="left" vertical="center" wrapText="1"/>
    </xf>
    <xf numFmtId="0" fontId="101" fillId="0" borderId="20" xfId="0" applyFont="1" applyBorder="1" applyAlignment="1">
      <alignment horizontal="left" vertical="center" wrapText="1"/>
    </xf>
    <xf numFmtId="0" fontId="101" fillId="0" borderId="4" xfId="0" applyFont="1" applyBorder="1" applyAlignment="1">
      <alignment horizontal="left" vertical="center" wrapText="1"/>
    </xf>
    <xf numFmtId="0" fontId="74" fillId="0" borderId="20" xfId="0" applyFont="1" applyBorder="1" applyAlignment="1">
      <alignment horizontal="left" vertical="center"/>
    </xf>
    <xf numFmtId="0" fontId="74" fillId="0" borderId="4" xfId="0" applyFont="1" applyBorder="1" applyAlignment="1">
      <alignment horizontal="left" vertical="center"/>
    </xf>
    <xf numFmtId="0" fontId="107" fillId="0" borderId="4" xfId="0" applyFont="1" applyFill="1" applyBorder="1" applyAlignment="1">
      <alignment horizontal="left" vertical="center" wrapText="1"/>
    </xf>
    <xf numFmtId="0" fontId="0" fillId="0" borderId="3" xfId="0" applyBorder="1" applyAlignment="1">
      <alignment horizontal="center" vertical="center" wrapText="1"/>
    </xf>
    <xf numFmtId="0" fontId="90" fillId="0" borderId="3" xfId="0" applyFont="1" applyFill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3" xfId="0" applyBorder="1" applyAlignment="1">
      <alignment horizontal="left" vertical="center" wrapText="1"/>
    </xf>
    <xf numFmtId="0" fontId="0" fillId="0" borderId="3" xfId="0" applyBorder="1" applyAlignment="1">
      <alignment horizontal="left" vertical="center"/>
    </xf>
    <xf numFmtId="0" fontId="0" fillId="0" borderId="3" xfId="0" applyBorder="1" applyAlignment="1">
      <alignment horizontal="right" vertical="center"/>
    </xf>
    <xf numFmtId="0" fontId="101" fillId="0" borderId="20" xfId="8" applyFont="1" applyFill="1" applyBorder="1" applyAlignment="1">
      <alignment horizontal="left" vertical="center" wrapText="1"/>
    </xf>
    <xf numFmtId="0" fontId="119" fillId="0" borderId="31" xfId="9" applyFont="1" applyBorder="1" applyAlignment="1">
      <alignment horizontal="left" vertical="center" wrapText="1"/>
    </xf>
    <xf numFmtId="0" fontId="0" fillId="0" borderId="59" xfId="0" applyBorder="1" applyAlignment="1">
      <alignment horizontal="left" vertical="center" wrapText="1"/>
    </xf>
    <xf numFmtId="0" fontId="0" fillId="0" borderId="56" xfId="0" applyBorder="1" applyAlignment="1">
      <alignment horizontal="right" vertical="center"/>
    </xf>
    <xf numFmtId="0" fontId="97" fillId="5" borderId="5" xfId="0" applyFont="1" applyFill="1" applyBorder="1" applyAlignment="1">
      <alignment horizontal="center" vertical="center" wrapText="1"/>
    </xf>
    <xf numFmtId="0" fontId="97" fillId="5" borderId="1" xfId="0" applyFont="1" applyFill="1" applyBorder="1" applyAlignment="1">
      <alignment horizontal="center" vertical="center" wrapText="1"/>
    </xf>
    <xf numFmtId="0" fontId="89" fillId="0" borderId="1" xfId="0" applyFont="1" applyFill="1" applyBorder="1" applyAlignment="1">
      <alignment horizontal="center" vertical="center" wrapText="1"/>
    </xf>
    <xf numFmtId="0" fontId="89" fillId="0" borderId="1" xfId="0" applyFont="1" applyFill="1" applyBorder="1" applyAlignment="1">
      <alignment horizontal="left" vertical="center" wrapText="1"/>
    </xf>
    <xf numFmtId="0" fontId="89" fillId="0" borderId="1" xfId="5" applyFont="1" applyBorder="1" applyAlignment="1">
      <alignment horizontal="left" vertical="center" wrapText="1"/>
    </xf>
    <xf numFmtId="0" fontId="89" fillId="0" borderId="20" xfId="0" applyFont="1" applyFill="1" applyBorder="1" applyAlignment="1">
      <alignment horizontal="center" vertical="center" wrapText="1"/>
    </xf>
    <xf numFmtId="0" fontId="89" fillId="0" borderId="3" xfId="0" applyFont="1" applyFill="1" applyBorder="1" applyAlignment="1">
      <alignment horizontal="center" vertical="center" wrapText="1"/>
    </xf>
    <xf numFmtId="0" fontId="89" fillId="0" borderId="20" xfId="0" applyFont="1" applyFill="1" applyBorder="1" applyAlignment="1">
      <alignment horizontal="left" vertical="center" wrapText="1"/>
    </xf>
    <xf numFmtId="0" fontId="89" fillId="0" borderId="3" xfId="0" applyFont="1" applyFill="1" applyBorder="1" applyAlignment="1">
      <alignment horizontal="left" vertical="center" wrapText="1"/>
    </xf>
    <xf numFmtId="0" fontId="89" fillId="0" borderId="1" xfId="0" applyFont="1" applyBorder="1" applyAlignment="1">
      <alignment horizontal="left" vertical="center"/>
    </xf>
    <xf numFmtId="0" fontId="61" fillId="0" borderId="20" xfId="0" applyFont="1" applyFill="1" applyBorder="1" applyAlignment="1">
      <alignment horizontal="left" vertical="center" wrapText="1"/>
    </xf>
    <xf numFmtId="0" fontId="89" fillId="0" borderId="1" xfId="5" applyFont="1" applyFill="1" applyBorder="1" applyAlignment="1">
      <alignment horizontal="left" vertical="center" wrapText="1"/>
    </xf>
    <xf numFmtId="0" fontId="107" fillId="0" borderId="1" xfId="0" applyFont="1" applyBorder="1" applyAlignment="1">
      <alignment horizontal="left" vertical="center" wrapText="1"/>
    </xf>
    <xf numFmtId="4" fontId="89" fillId="0" borderId="20" xfId="0" applyNumberFormat="1" applyFont="1" applyBorder="1" applyAlignment="1">
      <alignment vertical="center"/>
    </xf>
    <xf numFmtId="4" fontId="89" fillId="0" borderId="3" xfId="0" applyNumberFormat="1" applyFont="1" applyBorder="1" applyAlignment="1">
      <alignment vertical="center"/>
    </xf>
    <xf numFmtId="4" fontId="89" fillId="0" borderId="4" xfId="0" applyNumberFormat="1" applyFont="1" applyBorder="1" applyAlignment="1">
      <alignment vertical="center"/>
    </xf>
    <xf numFmtId="10" fontId="89" fillId="0" borderId="33" xfId="0" applyNumberFormat="1" applyFont="1" applyBorder="1" applyAlignment="1">
      <alignment horizontal="center" vertical="center"/>
    </xf>
    <xf numFmtId="10" fontId="89" fillId="0" borderId="34" xfId="0" applyNumberFormat="1" applyFont="1" applyBorder="1" applyAlignment="1">
      <alignment horizontal="center" vertical="center"/>
    </xf>
    <xf numFmtId="10" fontId="89" fillId="0" borderId="24" xfId="0" applyNumberFormat="1" applyFont="1" applyBorder="1" applyAlignment="1">
      <alignment horizontal="center" vertical="center"/>
    </xf>
    <xf numFmtId="0" fontId="99" fillId="5" borderId="53" xfId="0" applyFont="1" applyFill="1" applyBorder="1" applyAlignment="1">
      <alignment horizontal="left" vertical="center" wrapText="1"/>
    </xf>
    <xf numFmtId="0" fontId="99" fillId="5" borderId="52" xfId="0" applyFont="1" applyFill="1" applyBorder="1" applyAlignment="1">
      <alignment horizontal="left" vertical="center" wrapText="1"/>
    </xf>
    <xf numFmtId="0" fontId="99" fillId="5" borderId="1" xfId="0" applyFont="1" applyFill="1" applyBorder="1" applyAlignment="1">
      <alignment horizontal="left" vertical="center" wrapText="1"/>
    </xf>
    <xf numFmtId="0" fontId="99" fillId="5" borderId="20" xfId="0" applyFont="1" applyFill="1" applyBorder="1" applyAlignment="1">
      <alignment horizontal="left" vertical="center" wrapText="1"/>
    </xf>
    <xf numFmtId="0" fontId="99" fillId="5" borderId="2" xfId="0" applyFont="1" applyFill="1" applyBorder="1" applyAlignment="1">
      <alignment horizontal="left" vertical="center" wrapText="1"/>
    </xf>
    <xf numFmtId="0" fontId="99" fillId="5" borderId="7" xfId="0" applyFont="1" applyFill="1" applyBorder="1" applyAlignment="1">
      <alignment horizontal="left" vertical="center" wrapText="1"/>
    </xf>
    <xf numFmtId="0" fontId="99" fillId="5" borderId="22" xfId="0" applyFont="1" applyFill="1" applyBorder="1" applyAlignment="1">
      <alignment horizontal="left" vertical="center" wrapText="1"/>
    </xf>
    <xf numFmtId="0" fontId="99" fillId="5" borderId="33" xfId="0" applyFont="1" applyFill="1" applyBorder="1" applyAlignment="1">
      <alignment horizontal="left" vertical="center" wrapText="1"/>
    </xf>
    <xf numFmtId="4" fontId="101" fillId="0" borderId="1" xfId="0" applyNumberFormat="1" applyFont="1" applyFill="1" applyBorder="1" applyAlignment="1">
      <alignment vertical="center"/>
    </xf>
    <xf numFmtId="0" fontId="89" fillId="0" borderId="20" xfId="5" applyFont="1" applyFill="1" applyBorder="1" applyAlignment="1">
      <alignment horizontal="center" vertical="center" wrapText="1"/>
    </xf>
    <xf numFmtId="0" fontId="89" fillId="0" borderId="4" xfId="5" applyFont="1" applyFill="1" applyBorder="1" applyAlignment="1">
      <alignment horizontal="center" vertical="center" wrapText="1"/>
    </xf>
    <xf numFmtId="0" fontId="89" fillId="0" borderId="20" xfId="5" applyFont="1" applyFill="1" applyBorder="1" applyAlignment="1">
      <alignment horizontal="left" vertical="center" wrapText="1"/>
    </xf>
    <xf numFmtId="0" fontId="89" fillId="0" borderId="4" xfId="5" applyFont="1" applyFill="1" applyBorder="1" applyAlignment="1">
      <alignment horizontal="left" vertical="center" wrapText="1"/>
    </xf>
    <xf numFmtId="0" fontId="81" fillId="0" borderId="1" xfId="0" applyFont="1" applyFill="1" applyBorder="1" applyAlignment="1">
      <alignment horizontal="left" vertical="center" wrapText="1"/>
    </xf>
    <xf numFmtId="0" fontId="89" fillId="0" borderId="21" xfId="0" applyFont="1" applyFill="1" applyBorder="1" applyAlignment="1">
      <alignment horizontal="left" vertical="center"/>
    </xf>
    <xf numFmtId="0" fontId="89" fillId="0" borderId="3" xfId="0" applyFont="1" applyFill="1" applyBorder="1" applyAlignment="1">
      <alignment horizontal="left" vertical="center"/>
    </xf>
    <xf numFmtId="0" fontId="89" fillId="0" borderId="4" xfId="0" applyFont="1" applyFill="1" applyBorder="1" applyAlignment="1">
      <alignment horizontal="left" vertical="center"/>
    </xf>
    <xf numFmtId="0" fontId="80" fillId="0" borderId="3" xfId="0" applyFont="1" applyFill="1" applyBorder="1" applyAlignment="1">
      <alignment horizontal="left" vertical="center" wrapText="1"/>
    </xf>
    <xf numFmtId="0" fontId="89" fillId="0" borderId="4" xfId="0" applyFont="1" applyFill="1" applyBorder="1" applyAlignment="1">
      <alignment horizontal="left" vertical="center" wrapText="1"/>
    </xf>
    <xf numFmtId="0" fontId="86" fillId="0" borderId="1" xfId="0" applyFont="1" applyFill="1" applyBorder="1" applyAlignment="1">
      <alignment horizontal="left" vertical="center" wrapText="1"/>
    </xf>
    <xf numFmtId="0" fontId="89" fillId="0" borderId="21" xfId="0" applyFont="1" applyFill="1" applyBorder="1" applyAlignment="1">
      <alignment horizontal="center" vertical="center"/>
    </xf>
    <xf numFmtId="0" fontId="89" fillId="0" borderId="3" xfId="0" applyFont="1" applyFill="1" applyBorder="1" applyAlignment="1">
      <alignment horizontal="center" vertical="center"/>
    </xf>
    <xf numFmtId="0" fontId="89" fillId="0" borderId="4" xfId="0" applyFont="1" applyFill="1" applyBorder="1" applyAlignment="1">
      <alignment horizontal="center" vertical="center"/>
    </xf>
    <xf numFmtId="0" fontId="89" fillId="0" borderId="3" xfId="5" applyFont="1" applyFill="1" applyBorder="1" applyAlignment="1">
      <alignment horizontal="center" vertical="center" wrapText="1"/>
    </xf>
    <xf numFmtId="0" fontId="89" fillId="0" borderId="4" xfId="0" applyFont="1" applyFill="1" applyBorder="1" applyAlignment="1">
      <alignment horizontal="center" vertical="center" wrapText="1"/>
    </xf>
    <xf numFmtId="0" fontId="89" fillId="0" borderId="3" xfId="5" applyFont="1" applyFill="1" applyBorder="1" applyAlignment="1">
      <alignment horizontal="left" vertical="center" wrapText="1"/>
    </xf>
    <xf numFmtId="0" fontId="99" fillId="5" borderId="20" xfId="0" applyFont="1" applyFill="1" applyBorder="1" applyAlignment="1">
      <alignment horizontal="center" vertical="center" textRotation="90" wrapText="1"/>
    </xf>
    <xf numFmtId="0" fontId="99" fillId="5" borderId="4" xfId="0" applyFont="1" applyFill="1" applyBorder="1" applyAlignment="1">
      <alignment horizontal="center" vertical="center" textRotation="90" wrapText="1"/>
    </xf>
    <xf numFmtId="0" fontId="124" fillId="5" borderId="1" xfId="0" applyFont="1" applyFill="1" applyBorder="1" applyAlignment="1">
      <alignment horizontal="left" vertical="center" wrapText="1"/>
    </xf>
    <xf numFmtId="0" fontId="124" fillId="5" borderId="20" xfId="0" applyFont="1" applyFill="1" applyBorder="1" applyAlignment="1">
      <alignment horizontal="left" vertical="center" wrapText="1"/>
    </xf>
    <xf numFmtId="0" fontId="101" fillId="0" borderId="20" xfId="5" applyFont="1" applyBorder="1" applyAlignment="1">
      <alignment horizontal="left" vertical="center" wrapText="1"/>
    </xf>
    <xf numFmtId="0" fontId="101" fillId="0" borderId="3" xfId="5" applyFont="1" applyBorder="1" applyAlignment="1">
      <alignment horizontal="left" vertical="center" wrapText="1"/>
    </xf>
    <xf numFmtId="0" fontId="89" fillId="0" borderId="20" xfId="0" applyFont="1" applyBorder="1" applyAlignment="1">
      <alignment horizontal="left" vertical="center"/>
    </xf>
    <xf numFmtId="0" fontId="89" fillId="0" borderId="3" xfId="0" applyFont="1" applyBorder="1" applyAlignment="1">
      <alignment horizontal="left" vertical="center"/>
    </xf>
    <xf numFmtId="0" fontId="101" fillId="0" borderId="4" xfId="5" applyFont="1" applyBorder="1" applyAlignment="1">
      <alignment horizontal="left" vertical="center" wrapText="1"/>
    </xf>
    <xf numFmtId="0" fontId="89" fillId="0" borderId="4" xfId="0" applyFont="1" applyBorder="1" applyAlignment="1">
      <alignment horizontal="left" vertical="center"/>
    </xf>
    <xf numFmtId="0" fontId="89" fillId="0" borderId="3" xfId="5" applyFont="1" applyBorder="1" applyAlignment="1">
      <alignment horizontal="left" vertical="center" wrapText="1"/>
    </xf>
    <xf numFmtId="0" fontId="89" fillId="0" borderId="4" xfId="5" applyFont="1" applyBorder="1" applyAlignment="1">
      <alignment horizontal="left" vertical="center" wrapText="1"/>
    </xf>
    <xf numFmtId="0" fontId="97" fillId="2" borderId="30" xfId="0" applyFont="1" applyFill="1" applyBorder="1" applyAlignment="1">
      <alignment horizontal="left" vertical="center" wrapText="1"/>
    </xf>
    <xf numFmtId="0" fontId="97" fillId="2" borderId="39" xfId="0" applyFont="1" applyFill="1" applyBorder="1" applyAlignment="1">
      <alignment horizontal="left" vertical="center" wrapText="1"/>
    </xf>
    <xf numFmtId="0" fontId="61" fillId="0" borderId="20" xfId="5" applyFont="1" applyFill="1" applyBorder="1" applyAlignment="1">
      <alignment horizontal="left" vertical="center" wrapText="1"/>
    </xf>
    <xf numFmtId="0" fontId="61" fillId="0" borderId="3" xfId="5" applyFont="1" applyFill="1" applyBorder="1" applyAlignment="1">
      <alignment horizontal="left" vertical="center" wrapText="1"/>
    </xf>
    <xf numFmtId="0" fontId="47" fillId="0" borderId="20" xfId="0" applyFont="1" applyFill="1" applyBorder="1" applyAlignment="1">
      <alignment horizontal="left" vertical="center" wrapText="1"/>
    </xf>
    <xf numFmtId="0" fontId="47" fillId="0" borderId="3" xfId="0" applyFont="1" applyFill="1" applyBorder="1" applyAlignment="1">
      <alignment horizontal="left" vertical="center" wrapText="1"/>
    </xf>
    <xf numFmtId="0" fontId="86" fillId="0" borderId="4" xfId="5" applyFont="1" applyFill="1" applyBorder="1" applyAlignment="1">
      <alignment horizontal="left" vertical="center" wrapText="1"/>
    </xf>
    <xf numFmtId="0" fontId="47" fillId="0" borderId="4" xfId="0" applyFont="1" applyFill="1" applyBorder="1" applyAlignment="1">
      <alignment horizontal="left" vertical="center" wrapText="1"/>
    </xf>
    <xf numFmtId="4" fontId="101" fillId="0" borderId="4" xfId="0" applyNumberFormat="1" applyFont="1" applyFill="1" applyBorder="1" applyAlignment="1">
      <alignment horizontal="right" vertical="center"/>
    </xf>
    <xf numFmtId="4" fontId="40" fillId="0" borderId="20" xfId="0" applyNumberFormat="1" applyFont="1" applyFill="1" applyBorder="1" applyAlignment="1">
      <alignment horizontal="right" vertical="center" wrapText="1"/>
    </xf>
    <xf numFmtId="4" fontId="40" fillId="0" borderId="3" xfId="0" applyNumberFormat="1" applyFont="1" applyFill="1" applyBorder="1" applyAlignment="1">
      <alignment horizontal="right" vertical="center" wrapText="1"/>
    </xf>
    <xf numFmtId="4" fontId="40" fillId="0" borderId="4" xfId="0" applyNumberFormat="1" applyFont="1" applyFill="1" applyBorder="1" applyAlignment="1">
      <alignment horizontal="right" vertical="center" wrapText="1"/>
    </xf>
    <xf numFmtId="0" fontId="40" fillId="0" borderId="20" xfId="0" applyFont="1" applyFill="1" applyBorder="1" applyAlignment="1">
      <alignment horizontal="left" vertical="center" wrapText="1"/>
    </xf>
    <xf numFmtId="0" fontId="99" fillId="5" borderId="34" xfId="0" applyFont="1" applyFill="1" applyBorder="1" applyAlignment="1">
      <alignment horizontal="left" vertical="center" wrapText="1"/>
    </xf>
    <xf numFmtId="10" fontId="89" fillId="0" borderId="42" xfId="0" applyNumberFormat="1" applyFont="1" applyBorder="1" applyAlignment="1">
      <alignment horizontal="center" vertical="center"/>
    </xf>
    <xf numFmtId="10" fontId="89" fillId="0" borderId="33" xfId="0" applyNumberFormat="1" applyFont="1" applyFill="1" applyBorder="1" applyAlignment="1">
      <alignment horizontal="center" vertical="center"/>
    </xf>
    <xf numFmtId="10" fontId="89" fillId="0" borderId="34" xfId="0" applyNumberFormat="1" applyFont="1" applyFill="1" applyBorder="1" applyAlignment="1">
      <alignment horizontal="center" vertical="center"/>
    </xf>
    <xf numFmtId="0" fontId="84" fillId="0" borderId="37" xfId="0" applyFont="1" applyFill="1" applyBorder="1" applyAlignment="1">
      <alignment horizontal="left" vertical="center" wrapText="1"/>
    </xf>
    <xf numFmtId="0" fontId="84" fillId="0" borderId="40" xfId="0" applyFont="1" applyFill="1" applyBorder="1" applyAlignment="1">
      <alignment horizontal="left" vertical="center" wrapText="1"/>
    </xf>
    <xf numFmtId="0" fontId="89" fillId="0" borderId="40" xfId="0" applyFont="1" applyFill="1" applyBorder="1" applyAlignment="1">
      <alignment horizontal="left" vertical="center" wrapText="1"/>
    </xf>
    <xf numFmtId="0" fontId="89" fillId="0" borderId="16" xfId="0" applyFont="1" applyFill="1" applyBorder="1" applyAlignment="1">
      <alignment horizontal="left" vertical="center" wrapText="1"/>
    </xf>
    <xf numFmtId="10" fontId="107" fillId="0" borderId="33" xfId="0" applyNumberFormat="1" applyFont="1" applyBorder="1" applyAlignment="1">
      <alignment horizontal="center" vertical="center"/>
    </xf>
    <xf numFmtId="10" fontId="107" fillId="0" borderId="24" xfId="0" applyNumberFormat="1" applyFont="1" applyBorder="1" applyAlignment="1">
      <alignment horizontal="center" vertical="center"/>
    </xf>
    <xf numFmtId="4" fontId="89" fillId="0" borderId="21" xfId="0" applyNumberFormat="1" applyFont="1" applyBorder="1" applyAlignment="1">
      <alignment vertical="center"/>
    </xf>
    <xf numFmtId="4" fontId="89" fillId="0" borderId="1" xfId="0" applyNumberFormat="1" applyFont="1" applyBorder="1" applyAlignment="1">
      <alignment vertical="center"/>
    </xf>
    <xf numFmtId="0" fontId="97" fillId="5" borderId="38" xfId="0" applyFont="1" applyFill="1" applyBorder="1" applyAlignment="1">
      <alignment horizontal="center" vertical="center" wrapText="1"/>
    </xf>
    <xf numFmtId="0" fontId="97" fillId="5" borderId="30" xfId="0" applyFont="1" applyFill="1" applyBorder="1" applyAlignment="1">
      <alignment horizontal="center" vertical="center" wrapText="1"/>
    </xf>
    <xf numFmtId="0" fontId="97" fillId="5" borderId="39" xfId="0" applyFont="1" applyFill="1" applyBorder="1" applyAlignment="1">
      <alignment horizontal="center" vertical="center" wrapText="1"/>
    </xf>
    <xf numFmtId="0" fontId="82" fillId="0" borderId="37" xfId="0" applyFont="1" applyFill="1" applyBorder="1" applyAlignment="1">
      <alignment horizontal="left" vertical="center" wrapText="1"/>
    </xf>
    <xf numFmtId="4" fontId="99" fillId="5" borderId="1" xfId="0" applyNumberFormat="1" applyFont="1" applyFill="1" applyBorder="1" applyAlignment="1">
      <alignment horizontal="left" vertical="center" wrapText="1"/>
    </xf>
    <xf numFmtId="4" fontId="99" fillId="5" borderId="20" xfId="0" applyNumberFormat="1" applyFont="1" applyFill="1" applyBorder="1" applyAlignment="1">
      <alignment horizontal="left" vertical="center" wrapText="1"/>
    </xf>
    <xf numFmtId="0" fontId="89" fillId="0" borderId="20" xfId="0" applyFont="1" applyFill="1" applyBorder="1" applyAlignment="1">
      <alignment horizontal="center" vertical="center"/>
    </xf>
    <xf numFmtId="0" fontId="67" fillId="0" borderId="20" xfId="0" applyFont="1" applyFill="1" applyBorder="1" applyAlignment="1">
      <alignment horizontal="left" vertical="center" wrapText="1"/>
    </xf>
    <xf numFmtId="0" fontId="67" fillId="0" borderId="4" xfId="0" applyFont="1" applyFill="1" applyBorder="1" applyAlignment="1">
      <alignment horizontal="left" vertical="center" wrapText="1"/>
    </xf>
    <xf numFmtId="0" fontId="66" fillId="0" borderId="20" xfId="0" applyFont="1" applyFill="1" applyBorder="1" applyAlignment="1">
      <alignment horizontal="left" vertical="center" wrapText="1"/>
    </xf>
    <xf numFmtId="0" fontId="66" fillId="0" borderId="4" xfId="0" applyFont="1" applyFill="1" applyBorder="1" applyAlignment="1">
      <alignment horizontal="left" vertical="center" wrapText="1"/>
    </xf>
    <xf numFmtId="0" fontId="66" fillId="0" borderId="20" xfId="0" applyFont="1" applyBorder="1" applyAlignment="1">
      <alignment horizontal="left" vertical="center"/>
    </xf>
    <xf numFmtId="0" fontId="66" fillId="0" borderId="4" xfId="0" applyFont="1" applyBorder="1" applyAlignment="1">
      <alignment horizontal="left" vertical="center"/>
    </xf>
    <xf numFmtId="0" fontId="40" fillId="0" borderId="7" xfId="0" applyFont="1" applyBorder="1" applyAlignment="1">
      <alignment horizontal="left" vertical="center" wrapText="1"/>
    </xf>
    <xf numFmtId="0" fontId="89" fillId="0" borderId="10" xfId="0" applyFont="1" applyBorder="1" applyAlignment="1">
      <alignment horizontal="left" vertical="center" wrapText="1"/>
    </xf>
    <xf numFmtId="0" fontId="89" fillId="0" borderId="6" xfId="0" applyFont="1" applyBorder="1" applyAlignment="1">
      <alignment horizontal="left" vertical="center" wrapText="1"/>
    </xf>
    <xf numFmtId="0" fontId="58" fillId="0" borderId="20" xfId="5" applyFont="1" applyFill="1" applyBorder="1" applyAlignment="1">
      <alignment horizontal="left" vertical="center" wrapText="1"/>
    </xf>
    <xf numFmtId="0" fontId="101" fillId="0" borderId="20" xfId="0" applyFont="1" applyFill="1" applyBorder="1" applyAlignment="1">
      <alignment horizontal="left" vertical="center" wrapText="1"/>
    </xf>
    <xf numFmtId="0" fontId="101" fillId="0" borderId="3" xfId="0" applyFont="1" applyFill="1" applyBorder="1" applyAlignment="1">
      <alignment horizontal="left" vertical="center" wrapText="1"/>
    </xf>
    <xf numFmtId="0" fontId="40" fillId="0" borderId="20" xfId="5" applyFont="1" applyFill="1" applyBorder="1" applyAlignment="1">
      <alignment horizontal="left" vertical="center" wrapText="1"/>
    </xf>
  </cellXfs>
  <cellStyles count="10">
    <cellStyle name="Excel Built-in Normal" xfId="1"/>
    <cellStyle name="Normální" xfId="0" builtinId="0"/>
    <cellStyle name="Normální 2" xfId="2"/>
    <cellStyle name="Normální 3" xfId="3"/>
    <cellStyle name="Normální 4" xfId="4"/>
    <cellStyle name="Normální 5" xfId="5"/>
    <cellStyle name="Normální 5 2" xfId="8"/>
    <cellStyle name="Normální 5 3" xfId="9"/>
    <cellStyle name="Normální 6" xfId="6"/>
    <cellStyle name="Styl 1" xfId="7"/>
  </cellStyles>
  <dxfs count="0"/>
  <tableStyles count="0" defaultTableStyle="TableStyleMedium2" defaultPivotStyle="PivotStyleMedium9"/>
  <colors>
    <mruColors>
      <color rgb="FFFFFFCC"/>
      <color rgb="FFFFFF99"/>
      <color rgb="FF996633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05"/>
  <sheetViews>
    <sheetView zoomScaleNormal="100" workbookViewId="0">
      <pane ySplit="2" topLeftCell="A3" activePane="bottomLeft" state="frozen"/>
      <selection pane="bottomLeft" activeCell="C6" sqref="C6"/>
    </sheetView>
  </sheetViews>
  <sheetFormatPr defaultRowHeight="15" x14ac:dyDescent="0.25"/>
  <cols>
    <col min="1" max="1" width="4.7109375" customWidth="1"/>
    <col min="2" max="2" width="11.5703125" customWidth="1"/>
    <col min="3" max="3" width="36.42578125" customWidth="1"/>
    <col min="4" max="4" width="11.7109375" customWidth="1"/>
    <col min="5" max="5" width="10.42578125" customWidth="1"/>
    <col min="6" max="6" width="16.42578125" customWidth="1"/>
    <col min="7" max="7" width="17.140625" customWidth="1"/>
    <col min="8" max="8" width="12.28515625" customWidth="1"/>
    <col min="9" max="9" width="11.5703125" customWidth="1"/>
    <col min="10" max="11" width="35.7109375" customWidth="1"/>
    <col min="12" max="13" width="10.7109375" customWidth="1"/>
    <col min="14" max="14" width="11.42578125" customWidth="1"/>
    <col min="15" max="15" width="10.7109375" customWidth="1"/>
    <col min="16" max="16" width="11.140625" customWidth="1"/>
  </cols>
  <sheetData>
    <row r="1" spans="1:16" ht="18.75" x14ac:dyDescent="0.3">
      <c r="A1" s="1" t="s">
        <v>31</v>
      </c>
      <c r="J1" s="24"/>
      <c r="K1" s="24"/>
    </row>
    <row r="2" spans="1:16" ht="90" customHeight="1" thickBot="1" x14ac:dyDescent="0.3">
      <c r="A2" s="33" t="s">
        <v>0</v>
      </c>
      <c r="B2" s="34" t="s">
        <v>1</v>
      </c>
      <c r="C2" s="34" t="s">
        <v>2</v>
      </c>
      <c r="D2" s="34" t="s">
        <v>41</v>
      </c>
      <c r="E2" s="34" t="s">
        <v>3</v>
      </c>
      <c r="F2" s="34" t="s">
        <v>123</v>
      </c>
      <c r="G2" s="34" t="s">
        <v>32</v>
      </c>
      <c r="H2" s="35" t="s">
        <v>30</v>
      </c>
      <c r="I2" s="35" t="s">
        <v>124</v>
      </c>
      <c r="J2" s="40" t="s">
        <v>95</v>
      </c>
      <c r="K2" s="41" t="s">
        <v>34</v>
      </c>
      <c r="L2" s="39" t="s">
        <v>60</v>
      </c>
      <c r="M2" s="34" t="s">
        <v>62</v>
      </c>
      <c r="N2" s="34" t="s">
        <v>111</v>
      </c>
      <c r="O2" s="35" t="s">
        <v>61</v>
      </c>
      <c r="P2" s="54" t="s">
        <v>71</v>
      </c>
    </row>
    <row r="3" spans="1:16" ht="75" x14ac:dyDescent="0.25">
      <c r="A3" s="137">
        <v>1</v>
      </c>
      <c r="B3" s="31" t="s">
        <v>4</v>
      </c>
      <c r="C3" s="31" t="s">
        <v>5</v>
      </c>
      <c r="D3" s="138" t="s">
        <v>42</v>
      </c>
      <c r="E3" s="32" t="s">
        <v>6</v>
      </c>
      <c r="F3" s="10">
        <v>5518441</v>
      </c>
      <c r="G3" s="10">
        <v>5518441</v>
      </c>
      <c r="H3" s="36"/>
      <c r="I3" s="36"/>
      <c r="J3" s="42" t="s">
        <v>97</v>
      </c>
      <c r="K3" s="43" t="s">
        <v>131</v>
      </c>
      <c r="L3" s="89"/>
      <c r="M3" s="89"/>
      <c r="N3" s="89"/>
      <c r="O3" s="89"/>
      <c r="P3" s="55"/>
    </row>
    <row r="4" spans="1:16" ht="46.5" customHeight="1" x14ac:dyDescent="0.25">
      <c r="A4" s="2">
        <v>2</v>
      </c>
      <c r="B4" s="3" t="s">
        <v>4</v>
      </c>
      <c r="C4" s="85" t="s">
        <v>7</v>
      </c>
      <c r="D4" s="26" t="s">
        <v>43</v>
      </c>
      <c r="E4" s="4" t="s">
        <v>8</v>
      </c>
      <c r="F4" s="6">
        <v>40674</v>
      </c>
      <c r="G4" s="25">
        <v>0</v>
      </c>
      <c r="H4" s="25"/>
      <c r="I4" s="147"/>
      <c r="J4" s="44" t="s">
        <v>96</v>
      </c>
      <c r="K4" s="45" t="s">
        <v>98</v>
      </c>
      <c r="L4" s="89"/>
      <c r="M4" s="89"/>
      <c r="N4" s="89"/>
      <c r="O4" s="89"/>
      <c r="P4" s="56"/>
    </row>
    <row r="5" spans="1:16" ht="135" x14ac:dyDescent="0.25">
      <c r="A5" s="2">
        <v>3</v>
      </c>
      <c r="B5" s="3" t="s">
        <v>4</v>
      </c>
      <c r="C5" s="3" t="s">
        <v>9</v>
      </c>
      <c r="D5" s="27" t="s">
        <v>44</v>
      </c>
      <c r="E5" s="4" t="s">
        <v>10</v>
      </c>
      <c r="F5" s="8" t="s">
        <v>83</v>
      </c>
      <c r="G5" s="36">
        <v>2400910</v>
      </c>
      <c r="H5" s="37"/>
      <c r="I5" s="140" t="s">
        <v>125</v>
      </c>
      <c r="J5" s="44" t="s">
        <v>126</v>
      </c>
      <c r="K5" s="46" t="s">
        <v>99</v>
      </c>
      <c r="L5" s="90"/>
      <c r="M5" s="91"/>
      <c r="N5" s="92"/>
      <c r="O5" s="93"/>
      <c r="P5" s="56"/>
    </row>
    <row r="6" spans="1:16" ht="135" x14ac:dyDescent="0.25">
      <c r="A6" s="2">
        <v>4</v>
      </c>
      <c r="B6" s="3" t="s">
        <v>4</v>
      </c>
      <c r="C6" s="3" t="s">
        <v>11</v>
      </c>
      <c r="D6" s="26" t="s">
        <v>45</v>
      </c>
      <c r="E6" s="4" t="s">
        <v>10</v>
      </c>
      <c r="F6" s="8" t="s">
        <v>84</v>
      </c>
      <c r="G6" s="5">
        <v>474280.44</v>
      </c>
      <c r="H6" s="37"/>
      <c r="I6" s="37"/>
      <c r="J6" s="44" t="s">
        <v>128</v>
      </c>
      <c r="K6" s="46" t="s">
        <v>99</v>
      </c>
      <c r="L6" s="90"/>
      <c r="M6" s="91"/>
      <c r="N6" s="92"/>
      <c r="O6" s="93"/>
      <c r="P6" s="56"/>
    </row>
    <row r="7" spans="1:16" ht="135" x14ac:dyDescent="0.25">
      <c r="A7" s="2">
        <v>5</v>
      </c>
      <c r="B7" s="3" t="s">
        <v>4</v>
      </c>
      <c r="C7" s="3" t="s">
        <v>12</v>
      </c>
      <c r="D7" s="26" t="s">
        <v>45</v>
      </c>
      <c r="E7" s="4" t="s">
        <v>10</v>
      </c>
      <c r="F7" s="8" t="s">
        <v>85</v>
      </c>
      <c r="G7" s="5">
        <v>672878.4</v>
      </c>
      <c r="H7" s="36"/>
      <c r="I7" s="36"/>
      <c r="J7" s="44" t="s">
        <v>127</v>
      </c>
      <c r="K7" s="46" t="s">
        <v>99</v>
      </c>
      <c r="L7" s="90"/>
      <c r="M7" s="92"/>
      <c r="N7" s="92"/>
      <c r="O7" s="93"/>
      <c r="P7" s="56"/>
    </row>
    <row r="8" spans="1:16" ht="90" x14ac:dyDescent="0.25">
      <c r="A8" s="2">
        <v>6</v>
      </c>
      <c r="B8" s="3" t="s">
        <v>4</v>
      </c>
      <c r="C8" s="3" t="s">
        <v>13</v>
      </c>
      <c r="D8" s="26" t="s">
        <v>46</v>
      </c>
      <c r="E8" s="4" t="s">
        <v>8</v>
      </c>
      <c r="F8" s="5"/>
      <c r="G8" s="5">
        <v>5787124.75</v>
      </c>
      <c r="H8" s="38"/>
      <c r="I8" s="38"/>
      <c r="J8" s="44" t="s">
        <v>115</v>
      </c>
      <c r="K8" s="47" t="s">
        <v>100</v>
      </c>
      <c r="L8" s="94"/>
      <c r="M8" s="94"/>
      <c r="N8" s="95"/>
      <c r="O8" s="95"/>
      <c r="P8" s="56"/>
    </row>
    <row r="9" spans="1:16" ht="90" x14ac:dyDescent="0.25">
      <c r="A9" s="2">
        <v>7</v>
      </c>
      <c r="B9" s="3" t="s">
        <v>4</v>
      </c>
      <c r="C9" s="3" t="s">
        <v>14</v>
      </c>
      <c r="D9" s="26" t="s">
        <v>47</v>
      </c>
      <c r="E9" s="4" t="s">
        <v>8</v>
      </c>
      <c r="F9" s="5"/>
      <c r="G9" s="5">
        <v>4715937.32</v>
      </c>
      <c r="H9" s="38"/>
      <c r="I9" s="38"/>
      <c r="J9" s="44" t="s">
        <v>116</v>
      </c>
      <c r="K9" s="47" t="s">
        <v>100</v>
      </c>
      <c r="L9" s="95"/>
      <c r="M9" s="95"/>
      <c r="N9" s="95"/>
      <c r="O9" s="95"/>
      <c r="P9" s="56"/>
    </row>
    <row r="10" spans="1:16" ht="105" x14ac:dyDescent="0.25">
      <c r="A10" s="2">
        <v>8</v>
      </c>
      <c r="B10" s="3" t="s">
        <v>4</v>
      </c>
      <c r="C10" s="3" t="s">
        <v>15</v>
      </c>
      <c r="D10" s="26" t="s">
        <v>48</v>
      </c>
      <c r="E10" s="4" t="s">
        <v>16</v>
      </c>
      <c r="F10" s="5"/>
      <c r="G10" s="5">
        <v>3289296</v>
      </c>
      <c r="H10" s="38"/>
      <c r="I10" s="38"/>
      <c r="J10" s="44" t="s">
        <v>88</v>
      </c>
      <c r="K10" s="47" t="s">
        <v>101</v>
      </c>
      <c r="L10" s="95"/>
      <c r="M10" s="95"/>
      <c r="N10" s="95"/>
      <c r="O10" s="95"/>
      <c r="P10" s="56"/>
    </row>
    <row r="11" spans="1:16" ht="105" x14ac:dyDescent="0.25">
      <c r="A11" s="2">
        <v>9</v>
      </c>
      <c r="B11" s="3" t="s">
        <v>4</v>
      </c>
      <c r="C11" s="3" t="s">
        <v>17</v>
      </c>
      <c r="D11" s="27" t="s">
        <v>49</v>
      </c>
      <c r="E11" s="4" t="s">
        <v>16</v>
      </c>
      <c r="F11" s="5"/>
      <c r="G11" s="5">
        <v>1007247.45</v>
      </c>
      <c r="H11" s="38"/>
      <c r="I11" s="38"/>
      <c r="J11" s="44" t="s">
        <v>33</v>
      </c>
      <c r="K11" s="47" t="s">
        <v>101</v>
      </c>
      <c r="L11" s="95"/>
      <c r="M11" s="95"/>
      <c r="N11" s="95"/>
      <c r="O11" s="95"/>
      <c r="P11" s="56"/>
    </row>
    <row r="12" spans="1:16" ht="135" x14ac:dyDescent="0.25">
      <c r="A12" s="2">
        <v>10</v>
      </c>
      <c r="B12" s="3" t="s">
        <v>4</v>
      </c>
      <c r="C12" s="3" t="s">
        <v>18</v>
      </c>
      <c r="D12" s="27" t="s">
        <v>50</v>
      </c>
      <c r="E12" s="4" t="s">
        <v>16</v>
      </c>
      <c r="F12" s="5"/>
      <c r="G12" s="5">
        <v>26336.35</v>
      </c>
      <c r="H12" s="38"/>
      <c r="I12" s="38"/>
      <c r="J12" s="44" t="s">
        <v>102</v>
      </c>
      <c r="K12" s="47" t="s">
        <v>104</v>
      </c>
      <c r="L12" s="95"/>
      <c r="M12" s="95"/>
      <c r="N12" s="95"/>
      <c r="O12" s="95"/>
      <c r="P12" s="57" t="s">
        <v>72</v>
      </c>
    </row>
    <row r="13" spans="1:16" ht="135" x14ac:dyDescent="0.25">
      <c r="A13" s="2">
        <v>11</v>
      </c>
      <c r="B13" s="3" t="s">
        <v>4</v>
      </c>
      <c r="C13" s="3" t="s">
        <v>19</v>
      </c>
      <c r="D13" s="28" t="s">
        <v>51</v>
      </c>
      <c r="E13" s="4" t="s">
        <v>16</v>
      </c>
      <c r="F13" s="5"/>
      <c r="G13" s="5">
        <v>676995</v>
      </c>
      <c r="H13" s="38"/>
      <c r="I13" s="38"/>
      <c r="J13" s="48" t="s">
        <v>103</v>
      </c>
      <c r="K13" s="47" t="s">
        <v>105</v>
      </c>
      <c r="L13" s="95"/>
      <c r="M13" s="95"/>
      <c r="N13" s="95"/>
      <c r="O13" s="95"/>
      <c r="P13" s="57" t="s">
        <v>72</v>
      </c>
    </row>
    <row r="14" spans="1:16" ht="90" x14ac:dyDescent="0.25">
      <c r="A14" s="2">
        <v>12</v>
      </c>
      <c r="B14" s="3" t="s">
        <v>4</v>
      </c>
      <c r="C14" s="3" t="s">
        <v>36</v>
      </c>
      <c r="D14" s="28" t="s">
        <v>52</v>
      </c>
      <c r="E14" s="4" t="s">
        <v>8</v>
      </c>
      <c r="F14" s="5"/>
      <c r="G14" s="5">
        <v>63267368</v>
      </c>
      <c r="H14" s="38"/>
      <c r="I14" s="38"/>
      <c r="J14" s="49" t="s">
        <v>112</v>
      </c>
      <c r="K14" s="50" t="s">
        <v>106</v>
      </c>
      <c r="L14" s="96" t="s">
        <v>120</v>
      </c>
      <c r="M14" s="95"/>
      <c r="N14" s="95"/>
      <c r="O14" s="95"/>
      <c r="P14" s="56"/>
    </row>
    <row r="15" spans="1:16" ht="60" x14ac:dyDescent="0.25">
      <c r="A15" s="2">
        <v>12</v>
      </c>
      <c r="B15" s="3" t="s">
        <v>4</v>
      </c>
      <c r="C15" s="3" t="s">
        <v>36</v>
      </c>
      <c r="D15" s="28" t="s">
        <v>52</v>
      </c>
      <c r="E15" s="4" t="s">
        <v>8</v>
      </c>
      <c r="F15" s="5"/>
      <c r="G15" s="6">
        <v>11336717.52</v>
      </c>
      <c r="H15" s="141"/>
      <c r="I15" s="38"/>
      <c r="J15" s="88" t="s">
        <v>113</v>
      </c>
      <c r="K15" s="65" t="s">
        <v>132</v>
      </c>
      <c r="L15" s="99"/>
      <c r="M15" s="29"/>
      <c r="N15" s="97"/>
      <c r="O15" s="97"/>
      <c r="P15" s="56"/>
    </row>
    <row r="16" spans="1:16" ht="45" x14ac:dyDescent="0.25">
      <c r="A16" s="2">
        <v>13</v>
      </c>
      <c r="B16" s="11" t="s">
        <v>4</v>
      </c>
      <c r="C16" s="12" t="s">
        <v>20</v>
      </c>
      <c r="D16" s="28" t="s">
        <v>53</v>
      </c>
      <c r="E16" s="13" t="s">
        <v>16</v>
      </c>
      <c r="F16" s="7"/>
      <c r="G16" s="14">
        <v>1105</v>
      </c>
      <c r="H16" s="142"/>
      <c r="I16" s="15"/>
      <c r="J16" s="51" t="s">
        <v>37</v>
      </c>
      <c r="K16" s="50" t="s">
        <v>117</v>
      </c>
      <c r="L16" s="96" t="s">
        <v>118</v>
      </c>
      <c r="M16" s="29"/>
      <c r="N16" s="29"/>
      <c r="O16" s="53"/>
      <c r="P16" s="56"/>
    </row>
    <row r="17" spans="1:16" ht="45" x14ac:dyDescent="0.25">
      <c r="A17" s="2">
        <v>15</v>
      </c>
      <c r="B17" s="3" t="s">
        <v>4</v>
      </c>
      <c r="C17" s="12" t="s">
        <v>21</v>
      </c>
      <c r="D17" s="28" t="s">
        <v>54</v>
      </c>
      <c r="E17" s="4" t="s">
        <v>10</v>
      </c>
      <c r="F17" s="7"/>
      <c r="G17" s="5">
        <v>327897</v>
      </c>
      <c r="H17" s="38"/>
      <c r="I17" s="15"/>
      <c r="J17" s="51" t="s">
        <v>38</v>
      </c>
      <c r="K17" s="86" t="s">
        <v>107</v>
      </c>
      <c r="L17" s="99"/>
      <c r="M17" s="97"/>
      <c r="N17" s="98" t="s">
        <v>119</v>
      </c>
      <c r="O17" s="84" t="s">
        <v>86</v>
      </c>
      <c r="P17" s="56"/>
    </row>
    <row r="18" spans="1:16" ht="45" x14ac:dyDescent="0.25">
      <c r="A18" s="2">
        <v>16</v>
      </c>
      <c r="B18" s="3" t="s">
        <v>4</v>
      </c>
      <c r="C18" s="3" t="s">
        <v>22</v>
      </c>
      <c r="D18" s="28" t="s">
        <v>55</v>
      </c>
      <c r="E18" s="4" t="s">
        <v>23</v>
      </c>
      <c r="F18" s="5"/>
      <c r="G18" s="5">
        <v>300000</v>
      </c>
      <c r="H18" s="38"/>
      <c r="I18" s="38"/>
      <c r="J18" s="52" t="s">
        <v>133</v>
      </c>
      <c r="K18" s="87" t="s">
        <v>108</v>
      </c>
      <c r="L18" s="99"/>
      <c r="M18" s="29"/>
      <c r="N18" s="29"/>
      <c r="O18" s="53"/>
      <c r="P18" s="57" t="s">
        <v>72</v>
      </c>
    </row>
    <row r="19" spans="1:16" ht="45" x14ac:dyDescent="0.25">
      <c r="A19" s="2">
        <v>18</v>
      </c>
      <c r="B19" s="3" t="s">
        <v>4</v>
      </c>
      <c r="C19" s="129" t="s">
        <v>24</v>
      </c>
      <c r="D19" s="130" t="s">
        <v>56</v>
      </c>
      <c r="E19" s="131" t="s">
        <v>8</v>
      </c>
      <c r="F19" s="132" t="s">
        <v>25</v>
      </c>
      <c r="G19" s="132">
        <v>0</v>
      </c>
      <c r="H19" s="143"/>
      <c r="I19" s="133"/>
      <c r="J19" s="52" t="s">
        <v>39</v>
      </c>
      <c r="K19" s="134" t="s">
        <v>114</v>
      </c>
      <c r="L19" s="83" t="s">
        <v>86</v>
      </c>
      <c r="M19" s="101"/>
      <c r="N19" s="101"/>
      <c r="O19" s="102"/>
      <c r="P19" s="57" t="s">
        <v>72</v>
      </c>
    </row>
    <row r="20" spans="1:16" ht="45" x14ac:dyDescent="0.25">
      <c r="A20" s="75">
        <v>19</v>
      </c>
      <c r="B20" s="76" t="s">
        <v>4</v>
      </c>
      <c r="C20" s="76" t="s">
        <v>26</v>
      </c>
      <c r="D20" s="77" t="s">
        <v>57</v>
      </c>
      <c r="E20" s="78" t="s">
        <v>8</v>
      </c>
      <c r="F20" s="79"/>
      <c r="G20" s="135">
        <v>16023.95</v>
      </c>
      <c r="H20" s="144"/>
      <c r="I20" s="80"/>
      <c r="J20" s="81" t="s">
        <v>89</v>
      </c>
      <c r="K20" s="82" t="s">
        <v>109</v>
      </c>
      <c r="L20" s="100"/>
      <c r="M20" s="101"/>
      <c r="N20" s="98" t="s">
        <v>119</v>
      </c>
      <c r="O20" s="84" t="s">
        <v>86</v>
      </c>
      <c r="P20" s="57" t="s">
        <v>72</v>
      </c>
    </row>
    <row r="21" spans="1:16" ht="90" x14ac:dyDescent="0.25">
      <c r="A21" s="2">
        <v>21</v>
      </c>
      <c r="B21" s="3" t="s">
        <v>4</v>
      </c>
      <c r="C21" s="12" t="s">
        <v>27</v>
      </c>
      <c r="D21" s="28" t="s">
        <v>58</v>
      </c>
      <c r="E21" s="4" t="s">
        <v>28</v>
      </c>
      <c r="F21" s="7"/>
      <c r="G21" s="16">
        <v>9222023.2400000002</v>
      </c>
      <c r="H21" s="30"/>
      <c r="I21" s="15"/>
      <c r="J21" s="52" t="s">
        <v>40</v>
      </c>
      <c r="K21" s="47" t="s">
        <v>100</v>
      </c>
      <c r="L21" s="95"/>
      <c r="M21" s="95"/>
      <c r="N21" s="95"/>
      <c r="O21" s="95"/>
      <c r="P21" s="56"/>
    </row>
    <row r="22" spans="1:16" ht="60.75" thickBot="1" x14ac:dyDescent="0.3">
      <c r="A22" s="108">
        <v>37</v>
      </c>
      <c r="B22" s="109" t="s">
        <v>4</v>
      </c>
      <c r="C22" s="110" t="s">
        <v>29</v>
      </c>
      <c r="D22" s="111" t="s">
        <v>59</v>
      </c>
      <c r="E22" s="112" t="s">
        <v>16</v>
      </c>
      <c r="F22" s="113"/>
      <c r="G22" s="114">
        <v>0</v>
      </c>
      <c r="H22" s="145"/>
      <c r="I22" s="115"/>
      <c r="J22" s="116" t="s">
        <v>90</v>
      </c>
      <c r="K22" s="117" t="s">
        <v>110</v>
      </c>
      <c r="L22" s="118"/>
      <c r="M22" s="119"/>
      <c r="N22" s="119"/>
      <c r="O22" s="120"/>
      <c r="P22" s="121" t="s">
        <v>72</v>
      </c>
    </row>
    <row r="23" spans="1:16" ht="30.75" customHeight="1" x14ac:dyDescent="0.25">
      <c r="A23" s="137"/>
      <c r="B23" s="124" t="s">
        <v>129</v>
      </c>
      <c r="C23" s="125" t="s">
        <v>130</v>
      </c>
      <c r="D23" s="103"/>
      <c r="E23" s="139"/>
      <c r="F23" s="126">
        <f>SUM(F3:F22)</f>
        <v>5559115</v>
      </c>
      <c r="G23" s="127">
        <f>SUM(G3:G22)</f>
        <v>109040581.42</v>
      </c>
      <c r="H23" s="146"/>
      <c r="I23" s="128">
        <f>SUM(I3:I22)</f>
        <v>0</v>
      </c>
      <c r="J23" s="104"/>
      <c r="K23" s="122"/>
      <c r="L23" s="105"/>
      <c r="M23" s="123"/>
      <c r="N23" s="123"/>
      <c r="O23" s="106"/>
      <c r="P23" s="107"/>
    </row>
    <row r="24" spans="1:16" x14ac:dyDescent="0.25">
      <c r="A24" s="66"/>
      <c r="B24" s="67"/>
      <c r="C24" s="71"/>
      <c r="D24" s="68"/>
      <c r="E24" s="69"/>
      <c r="F24" s="70"/>
      <c r="G24" s="71"/>
      <c r="H24" s="71"/>
      <c r="I24" s="70"/>
      <c r="J24" s="72"/>
      <c r="K24" s="58"/>
      <c r="L24" s="73"/>
      <c r="M24" s="73"/>
      <c r="N24" s="73"/>
      <c r="O24" s="73"/>
      <c r="P24" s="74"/>
    </row>
    <row r="25" spans="1:16" x14ac:dyDescent="0.25">
      <c r="A25" s="66"/>
      <c r="B25" s="67"/>
      <c r="C25" s="71"/>
      <c r="D25" s="68"/>
      <c r="E25" s="69"/>
      <c r="F25" s="70"/>
      <c r="G25" s="71"/>
      <c r="H25" s="71"/>
      <c r="I25" s="70"/>
      <c r="J25" s="72"/>
      <c r="K25" s="58"/>
      <c r="L25" s="73"/>
      <c r="M25" s="73"/>
      <c r="N25" s="73"/>
      <c r="O25" s="73"/>
      <c r="P25" s="74"/>
    </row>
    <row r="26" spans="1:16" x14ac:dyDescent="0.25">
      <c r="A26" s="66"/>
      <c r="B26" s="67"/>
      <c r="C26" s="71"/>
      <c r="D26" s="68"/>
      <c r="E26" s="69"/>
      <c r="F26" s="70"/>
      <c r="G26" s="71"/>
      <c r="H26" s="71"/>
      <c r="I26" s="70"/>
      <c r="J26" s="72"/>
      <c r="K26" s="58"/>
      <c r="L26" s="73"/>
      <c r="M26" s="73"/>
      <c r="N26" s="73"/>
      <c r="O26" s="73"/>
      <c r="P26" s="74"/>
    </row>
    <row r="27" spans="1:16" x14ac:dyDescent="0.25">
      <c r="A27" s="66"/>
      <c r="B27" s="67"/>
      <c r="C27" s="71"/>
      <c r="D27" s="68"/>
      <c r="E27" s="69"/>
      <c r="F27" s="70"/>
      <c r="G27" s="71"/>
      <c r="H27" s="71"/>
      <c r="I27" s="70"/>
      <c r="J27" s="72"/>
      <c r="K27" s="58"/>
      <c r="L27" s="73"/>
      <c r="M27" s="73"/>
      <c r="N27" s="73"/>
      <c r="O27" s="73"/>
      <c r="P27" s="74"/>
    </row>
    <row r="28" spans="1:16" x14ac:dyDescent="0.25">
      <c r="A28" s="66"/>
      <c r="B28" s="67"/>
      <c r="C28" s="71"/>
      <c r="D28" s="68"/>
      <c r="E28" s="69"/>
      <c r="F28" s="70"/>
      <c r="G28" s="71"/>
      <c r="H28" s="71"/>
      <c r="I28" s="70"/>
      <c r="J28" s="72"/>
      <c r="K28" s="58"/>
      <c r="L28" s="73"/>
      <c r="M28" s="73"/>
      <c r="N28" s="73"/>
      <c r="O28" s="73"/>
      <c r="P28" s="74"/>
    </row>
    <row r="29" spans="1:16" x14ac:dyDescent="0.25">
      <c r="A29" s="66"/>
      <c r="B29" s="67"/>
      <c r="C29" s="71"/>
      <c r="D29" s="68"/>
      <c r="E29" s="69"/>
      <c r="F29" s="70"/>
      <c r="G29" s="71"/>
      <c r="H29" s="71"/>
      <c r="I29" s="70"/>
      <c r="J29" s="72"/>
      <c r="K29" s="58"/>
      <c r="L29" s="73"/>
      <c r="M29" s="73"/>
      <c r="N29" s="73"/>
      <c r="O29" s="73"/>
      <c r="P29" s="74"/>
    </row>
    <row r="30" spans="1:16" x14ac:dyDescent="0.25">
      <c r="A30" s="66"/>
      <c r="B30" s="67"/>
      <c r="C30" s="21"/>
      <c r="D30" s="68"/>
      <c r="E30" s="69"/>
      <c r="F30" s="70"/>
      <c r="G30" s="71"/>
      <c r="H30" s="71"/>
      <c r="I30" s="70"/>
      <c r="J30" s="72"/>
      <c r="K30" s="58"/>
      <c r="L30" s="73"/>
      <c r="M30" s="73"/>
      <c r="N30" s="73"/>
      <c r="O30" s="73"/>
      <c r="P30" s="74"/>
    </row>
    <row r="31" spans="1:16" x14ac:dyDescent="0.25">
      <c r="A31" s="17"/>
      <c r="B31" s="18"/>
      <c r="C31" s="71"/>
      <c r="D31" s="18"/>
      <c r="E31" s="19"/>
      <c r="F31" s="20"/>
      <c r="G31" s="21"/>
      <c r="H31" s="21"/>
      <c r="I31" s="21"/>
      <c r="J31" s="20"/>
      <c r="K31" s="20"/>
    </row>
    <row r="32" spans="1:16" x14ac:dyDescent="0.25">
      <c r="A32" s="17"/>
      <c r="B32" s="61" t="s">
        <v>87</v>
      </c>
      <c r="C32" s="18"/>
      <c r="D32" s="18"/>
      <c r="E32" s="19"/>
      <c r="F32" s="20"/>
      <c r="G32" s="21"/>
      <c r="H32" s="21"/>
      <c r="I32" s="21"/>
      <c r="J32" s="20"/>
      <c r="K32" s="20"/>
    </row>
    <row r="33" spans="1:13" ht="30" x14ac:dyDescent="0.25">
      <c r="A33" s="22"/>
      <c r="B33" s="62"/>
      <c r="C33" s="58" t="s">
        <v>35</v>
      </c>
      <c r="G33" s="21"/>
      <c r="H33" s="21"/>
      <c r="I33" s="21"/>
      <c r="J33" s="21"/>
      <c r="K33" s="21"/>
    </row>
    <row r="34" spans="1:13" ht="60" x14ac:dyDescent="0.25">
      <c r="A34" s="22"/>
      <c r="B34" s="63"/>
      <c r="C34" s="58" t="s">
        <v>91</v>
      </c>
      <c r="F34" s="21"/>
      <c r="G34" s="21"/>
      <c r="H34" s="21"/>
      <c r="J34" s="21"/>
      <c r="K34" s="21"/>
      <c r="M34" s="21"/>
    </row>
    <row r="35" spans="1:13" ht="60" x14ac:dyDescent="0.25">
      <c r="A35" s="22"/>
      <c r="B35" s="59"/>
      <c r="C35" s="58" t="s">
        <v>94</v>
      </c>
      <c r="F35" s="21"/>
      <c r="G35" s="21"/>
      <c r="H35" s="21"/>
      <c r="I35" s="21"/>
      <c r="J35" s="21"/>
      <c r="K35" s="21"/>
    </row>
    <row r="36" spans="1:13" ht="30" x14ac:dyDescent="0.25">
      <c r="A36" s="22"/>
      <c r="B36" s="60"/>
      <c r="C36" s="58" t="s">
        <v>92</v>
      </c>
      <c r="F36" s="21"/>
      <c r="G36" s="21"/>
      <c r="H36" s="21"/>
      <c r="I36" s="21"/>
      <c r="J36" s="21"/>
      <c r="K36" s="21"/>
      <c r="M36" s="9"/>
    </row>
    <row r="37" spans="1:13" ht="30" x14ac:dyDescent="0.25">
      <c r="A37" s="22"/>
      <c r="B37" s="64"/>
      <c r="C37" s="58" t="s">
        <v>93</v>
      </c>
      <c r="F37" s="21"/>
      <c r="G37" s="21"/>
      <c r="H37" s="21"/>
      <c r="I37" s="21"/>
      <c r="J37" s="21"/>
      <c r="K37" s="21"/>
    </row>
    <row r="38" spans="1:13" x14ac:dyDescent="0.25">
      <c r="A38" s="22"/>
      <c r="B38" s="22"/>
      <c r="F38" s="21"/>
      <c r="G38" s="21"/>
      <c r="H38" s="21"/>
      <c r="I38" s="21"/>
      <c r="J38" s="21"/>
      <c r="K38" s="21"/>
    </row>
    <row r="39" spans="1:13" x14ac:dyDescent="0.25">
      <c r="A39" s="22"/>
      <c r="B39" s="22"/>
      <c r="F39" s="21"/>
      <c r="G39" s="21"/>
      <c r="H39" s="21"/>
      <c r="I39" s="21"/>
      <c r="J39" s="21"/>
      <c r="K39" s="21"/>
    </row>
    <row r="40" spans="1:13" x14ac:dyDescent="0.25">
      <c r="A40" s="17"/>
      <c r="B40" s="18"/>
      <c r="C40" s="18"/>
      <c r="D40" s="18"/>
      <c r="E40" s="19"/>
      <c r="F40" s="21"/>
      <c r="G40" s="21"/>
      <c r="H40" s="21"/>
      <c r="I40" s="21"/>
      <c r="J40" s="21"/>
      <c r="K40" s="21"/>
    </row>
    <row r="41" spans="1:13" x14ac:dyDescent="0.25">
      <c r="A41" s="17"/>
      <c r="B41" s="18"/>
      <c r="C41" s="18"/>
      <c r="D41" s="18"/>
      <c r="E41" s="19"/>
      <c r="F41" s="21"/>
      <c r="G41" s="21"/>
      <c r="H41" s="21"/>
      <c r="I41" s="21"/>
      <c r="J41" s="21"/>
      <c r="K41" s="21"/>
    </row>
    <row r="42" spans="1:13" x14ac:dyDescent="0.25">
      <c r="A42" s="17"/>
      <c r="B42" s="18"/>
      <c r="C42" s="18"/>
      <c r="D42" s="18"/>
      <c r="E42" s="19"/>
      <c r="F42" s="21"/>
      <c r="G42" s="21"/>
      <c r="H42" s="21"/>
      <c r="I42" s="21"/>
      <c r="J42" s="21"/>
      <c r="K42" s="21"/>
    </row>
    <row r="43" spans="1:13" x14ac:dyDescent="0.25">
      <c r="A43" s="17"/>
      <c r="B43" s="18"/>
      <c r="C43" s="18"/>
      <c r="D43" s="18"/>
      <c r="E43" s="19"/>
      <c r="F43" s="21"/>
      <c r="G43" s="21"/>
      <c r="H43" s="21"/>
      <c r="I43" s="21"/>
      <c r="J43" s="21"/>
      <c r="K43" s="21"/>
    </row>
    <row r="44" spans="1:13" x14ac:dyDescent="0.25">
      <c r="A44" s="17"/>
      <c r="B44" s="18"/>
      <c r="C44" s="18"/>
      <c r="D44" s="18"/>
      <c r="E44" s="19"/>
      <c r="F44" s="21"/>
      <c r="G44" s="21"/>
      <c r="H44" s="21"/>
      <c r="I44" s="21"/>
      <c r="J44" s="21"/>
      <c r="K44" s="21"/>
    </row>
    <row r="45" spans="1:13" x14ac:dyDescent="0.25">
      <c r="A45" s="17"/>
      <c r="E45" s="23"/>
      <c r="F45" s="9"/>
      <c r="G45" s="9"/>
      <c r="H45" s="9"/>
      <c r="I45" s="9"/>
      <c r="J45" s="9"/>
      <c r="K45" s="9"/>
    </row>
    <row r="46" spans="1:13" x14ac:dyDescent="0.25">
      <c r="A46" s="17"/>
      <c r="E46" s="23"/>
      <c r="F46" s="9"/>
      <c r="G46" s="9"/>
      <c r="H46" s="9"/>
      <c r="I46" s="9"/>
      <c r="J46" s="9"/>
      <c r="K46" s="9"/>
    </row>
    <row r="47" spans="1:13" x14ac:dyDescent="0.25">
      <c r="A47" s="17"/>
      <c r="E47" s="23"/>
      <c r="F47" s="9"/>
      <c r="G47" s="9"/>
      <c r="H47" s="9"/>
      <c r="I47" s="9"/>
      <c r="J47" s="9"/>
      <c r="K47" s="9"/>
    </row>
    <row r="48" spans="1:13" x14ac:dyDescent="0.25">
      <c r="A48" s="17"/>
      <c r="E48" s="23"/>
      <c r="F48" s="9"/>
      <c r="G48" s="9"/>
      <c r="H48" s="9"/>
      <c r="I48" s="9"/>
      <c r="J48" s="9"/>
      <c r="K48" s="9"/>
    </row>
    <row r="49" spans="1:11" x14ac:dyDescent="0.25">
      <c r="A49" s="17"/>
      <c r="E49" s="23"/>
      <c r="F49" s="9"/>
      <c r="G49" s="9"/>
      <c r="H49" s="9"/>
      <c r="I49" s="9"/>
      <c r="J49" s="9"/>
      <c r="K49" s="9"/>
    </row>
    <row r="50" spans="1:11" x14ac:dyDescent="0.25">
      <c r="A50" s="17"/>
      <c r="E50" s="23"/>
      <c r="F50" s="9"/>
      <c r="G50" s="9"/>
      <c r="H50" s="9"/>
      <c r="I50" s="9"/>
      <c r="J50" s="9"/>
      <c r="K50" s="9"/>
    </row>
    <row r="51" spans="1:11" x14ac:dyDescent="0.25">
      <c r="A51" s="17"/>
      <c r="E51" s="23"/>
      <c r="F51" s="9"/>
      <c r="G51" s="9"/>
      <c r="H51" s="9"/>
      <c r="I51" s="9"/>
      <c r="J51" s="9"/>
      <c r="K51" s="9"/>
    </row>
    <row r="52" spans="1:11" x14ac:dyDescent="0.25">
      <c r="A52" s="17"/>
      <c r="E52" s="23"/>
      <c r="F52" s="9"/>
      <c r="G52" s="9"/>
      <c r="H52" s="9"/>
      <c r="I52" s="9"/>
      <c r="J52" s="9"/>
      <c r="K52" s="9"/>
    </row>
    <row r="53" spans="1:11" x14ac:dyDescent="0.25">
      <c r="A53" s="17"/>
      <c r="E53" s="23"/>
      <c r="F53" s="9"/>
      <c r="G53" s="9"/>
      <c r="H53" s="9"/>
      <c r="I53" s="9"/>
      <c r="J53" s="9"/>
      <c r="K53" s="9"/>
    </row>
    <row r="54" spans="1:11" x14ac:dyDescent="0.25">
      <c r="A54" s="17"/>
      <c r="E54" s="23"/>
      <c r="F54" s="9"/>
      <c r="G54" s="9"/>
      <c r="H54" s="9"/>
      <c r="I54" s="9"/>
      <c r="J54" s="9"/>
      <c r="K54" s="9"/>
    </row>
    <row r="55" spans="1:11" x14ac:dyDescent="0.25">
      <c r="A55" s="17"/>
      <c r="E55" s="23"/>
      <c r="F55" s="9"/>
      <c r="G55" s="9"/>
      <c r="H55" s="9"/>
      <c r="I55" s="9"/>
      <c r="J55" s="9"/>
      <c r="K55" s="9"/>
    </row>
    <row r="56" spans="1:11" x14ac:dyDescent="0.25">
      <c r="A56" s="17"/>
      <c r="E56" s="23"/>
      <c r="F56" s="9"/>
      <c r="G56" s="9"/>
      <c r="H56" s="9"/>
      <c r="I56" s="9"/>
      <c r="J56" s="9"/>
      <c r="K56" s="9"/>
    </row>
    <row r="57" spans="1:11" x14ac:dyDescent="0.25">
      <c r="A57" s="17"/>
      <c r="E57" s="23"/>
      <c r="F57" s="9"/>
      <c r="G57" s="9"/>
      <c r="H57" s="9"/>
      <c r="I57" s="9"/>
      <c r="J57" s="9"/>
      <c r="K57" s="9"/>
    </row>
    <row r="58" spans="1:11" x14ac:dyDescent="0.25">
      <c r="A58" s="17"/>
      <c r="E58" s="23"/>
      <c r="F58" s="9"/>
      <c r="G58" s="9"/>
      <c r="H58" s="9"/>
      <c r="I58" s="9"/>
      <c r="J58" s="9"/>
      <c r="K58" s="9"/>
    </row>
    <row r="59" spans="1:11" x14ac:dyDescent="0.25">
      <c r="A59" s="17"/>
      <c r="E59" s="23"/>
      <c r="F59" s="9"/>
      <c r="G59" s="9"/>
      <c r="H59" s="9"/>
      <c r="I59" s="9"/>
      <c r="J59" s="9"/>
      <c r="K59" s="9"/>
    </row>
    <row r="60" spans="1:11" x14ac:dyDescent="0.25">
      <c r="A60" s="17"/>
      <c r="E60" s="23"/>
      <c r="F60" s="9"/>
      <c r="G60" s="9"/>
      <c r="H60" s="9"/>
      <c r="I60" s="9"/>
      <c r="J60" s="9"/>
      <c r="K60" s="9"/>
    </row>
    <row r="61" spans="1:11" x14ac:dyDescent="0.25">
      <c r="A61" s="17"/>
      <c r="E61" s="23"/>
      <c r="F61" s="9"/>
      <c r="G61" s="9"/>
      <c r="H61" s="9"/>
      <c r="I61" s="9"/>
      <c r="J61" s="9"/>
      <c r="K61" s="9"/>
    </row>
    <row r="62" spans="1:11" x14ac:dyDescent="0.25">
      <c r="A62" s="17"/>
      <c r="E62" s="23"/>
      <c r="F62" s="9"/>
      <c r="G62" s="9"/>
      <c r="H62" s="9"/>
      <c r="I62" s="9"/>
      <c r="J62" s="9"/>
      <c r="K62" s="9"/>
    </row>
    <row r="63" spans="1:11" x14ac:dyDescent="0.25">
      <c r="A63" s="17"/>
      <c r="E63" s="23"/>
      <c r="F63" s="9"/>
      <c r="G63" s="9"/>
      <c r="H63" s="9"/>
      <c r="I63" s="9"/>
      <c r="J63" s="9"/>
      <c r="K63" s="9"/>
    </row>
    <row r="64" spans="1:11" x14ac:dyDescent="0.25">
      <c r="A64" s="17"/>
      <c r="E64" s="23"/>
      <c r="F64" s="9"/>
      <c r="G64" s="9"/>
      <c r="H64" s="9"/>
      <c r="I64" s="9"/>
      <c r="J64" s="9"/>
      <c r="K64" s="9"/>
    </row>
    <row r="65" spans="1:11" x14ac:dyDescent="0.25">
      <c r="A65" s="17"/>
      <c r="E65" s="23"/>
      <c r="F65" s="9"/>
      <c r="G65" s="9"/>
      <c r="H65" s="9"/>
      <c r="I65" s="9"/>
      <c r="J65" s="9"/>
      <c r="K65" s="9"/>
    </row>
    <row r="66" spans="1:11" x14ac:dyDescent="0.25">
      <c r="A66" s="17"/>
      <c r="E66" s="23"/>
      <c r="F66" s="9"/>
      <c r="G66" s="9"/>
      <c r="H66" s="9"/>
      <c r="I66" s="9"/>
      <c r="J66" s="9"/>
      <c r="K66" s="9"/>
    </row>
    <row r="67" spans="1:11" x14ac:dyDescent="0.25">
      <c r="A67" s="17"/>
      <c r="E67" s="23"/>
      <c r="F67" s="9"/>
      <c r="G67" s="9"/>
      <c r="H67" s="9"/>
      <c r="I67" s="9"/>
      <c r="J67" s="9"/>
      <c r="K67" s="9"/>
    </row>
    <row r="68" spans="1:11" x14ac:dyDescent="0.25">
      <c r="A68" s="17"/>
      <c r="E68" s="23"/>
      <c r="F68" s="9"/>
      <c r="G68" s="9"/>
      <c r="H68" s="9"/>
      <c r="I68" s="9"/>
      <c r="J68" s="9"/>
      <c r="K68" s="9"/>
    </row>
    <row r="69" spans="1:11" x14ac:dyDescent="0.25">
      <c r="A69" s="17"/>
      <c r="E69" s="23"/>
      <c r="F69" s="9"/>
      <c r="G69" s="9"/>
      <c r="H69" s="9"/>
      <c r="I69" s="9"/>
      <c r="J69" s="9"/>
      <c r="K69" s="9"/>
    </row>
    <row r="70" spans="1:11" x14ac:dyDescent="0.25">
      <c r="A70" s="17"/>
      <c r="E70" s="23"/>
      <c r="F70" s="9"/>
      <c r="G70" s="9"/>
      <c r="H70" s="9"/>
      <c r="I70" s="9"/>
      <c r="J70" s="9"/>
      <c r="K70" s="9"/>
    </row>
    <row r="71" spans="1:11" x14ac:dyDescent="0.25">
      <c r="A71" s="17"/>
      <c r="E71" s="23"/>
      <c r="F71" s="9"/>
      <c r="G71" s="9"/>
      <c r="H71" s="9"/>
      <c r="I71" s="9"/>
      <c r="J71" s="9"/>
      <c r="K71" s="9"/>
    </row>
    <row r="72" spans="1:11" x14ac:dyDescent="0.25">
      <c r="A72" s="17"/>
      <c r="E72" s="23"/>
      <c r="F72" s="9"/>
      <c r="G72" s="9"/>
      <c r="H72" s="9"/>
      <c r="I72" s="9"/>
      <c r="J72" s="9"/>
      <c r="K72" s="9"/>
    </row>
    <row r="73" spans="1:11" x14ac:dyDescent="0.25">
      <c r="A73" s="17"/>
      <c r="E73" s="23"/>
      <c r="F73" s="9"/>
      <c r="G73" s="9"/>
      <c r="H73" s="9"/>
      <c r="I73" s="9"/>
      <c r="J73" s="9"/>
      <c r="K73" s="9"/>
    </row>
    <row r="74" spans="1:11" x14ac:dyDescent="0.25">
      <c r="A74" s="17"/>
      <c r="E74" s="23"/>
      <c r="F74" s="9"/>
      <c r="G74" s="9"/>
      <c r="H74" s="9"/>
      <c r="I74" s="9"/>
      <c r="J74" s="9"/>
      <c r="K74" s="9"/>
    </row>
    <row r="75" spans="1:11" x14ac:dyDescent="0.25">
      <c r="A75" s="17"/>
      <c r="E75" s="23"/>
      <c r="F75" s="9"/>
      <c r="G75" s="9"/>
      <c r="H75" s="9"/>
      <c r="I75" s="9"/>
      <c r="J75" s="9"/>
      <c r="K75" s="9"/>
    </row>
    <row r="76" spans="1:11" x14ac:dyDescent="0.25">
      <c r="A76" s="17"/>
      <c r="E76" s="23"/>
      <c r="F76" s="9"/>
      <c r="G76" s="9"/>
      <c r="H76" s="9"/>
      <c r="I76" s="9"/>
      <c r="J76" s="9"/>
      <c r="K76" s="9"/>
    </row>
    <row r="77" spans="1:11" x14ac:dyDescent="0.25">
      <c r="A77" s="17"/>
      <c r="E77" s="23"/>
      <c r="F77" s="9"/>
      <c r="G77" s="9"/>
      <c r="H77" s="9"/>
      <c r="I77" s="9"/>
      <c r="J77" s="9"/>
      <c r="K77" s="9"/>
    </row>
    <row r="78" spans="1:11" x14ac:dyDescent="0.25">
      <c r="A78" s="17"/>
      <c r="E78" s="23"/>
      <c r="F78" s="9"/>
      <c r="G78" s="9"/>
      <c r="H78" s="9"/>
      <c r="I78" s="9"/>
      <c r="J78" s="9"/>
      <c r="K78" s="9"/>
    </row>
    <row r="79" spans="1:11" x14ac:dyDescent="0.25">
      <c r="A79" s="17"/>
      <c r="E79" s="23"/>
      <c r="F79" s="9"/>
      <c r="G79" s="9"/>
      <c r="H79" s="9"/>
      <c r="I79" s="9"/>
      <c r="J79" s="9"/>
      <c r="K79" s="9"/>
    </row>
    <row r="80" spans="1:11" x14ac:dyDescent="0.25">
      <c r="A80" s="17"/>
      <c r="E80" s="23"/>
      <c r="F80" s="9"/>
      <c r="G80" s="9"/>
      <c r="H80" s="9"/>
      <c r="I80" s="9"/>
      <c r="J80" s="9"/>
      <c r="K80" s="9"/>
    </row>
    <row r="81" spans="1:11" x14ac:dyDescent="0.25">
      <c r="A81" s="17"/>
      <c r="E81" s="23"/>
      <c r="F81" s="9"/>
      <c r="G81" s="9"/>
      <c r="H81" s="9"/>
      <c r="I81" s="9"/>
      <c r="J81" s="9"/>
      <c r="K81" s="9"/>
    </row>
    <row r="82" spans="1:11" x14ac:dyDescent="0.25">
      <c r="A82" s="17"/>
      <c r="E82" s="23"/>
      <c r="F82" s="9"/>
      <c r="G82" s="9"/>
      <c r="H82" s="9"/>
      <c r="I82" s="9"/>
      <c r="J82" s="9"/>
      <c r="K82" s="9"/>
    </row>
    <row r="83" spans="1:11" x14ac:dyDescent="0.25">
      <c r="A83" s="17"/>
      <c r="E83" s="23"/>
      <c r="F83" s="9"/>
      <c r="G83" s="9"/>
      <c r="H83" s="9"/>
      <c r="I83" s="9"/>
      <c r="J83" s="9"/>
      <c r="K83" s="9"/>
    </row>
    <row r="84" spans="1:11" x14ac:dyDescent="0.25">
      <c r="A84" s="17"/>
      <c r="E84" s="23"/>
      <c r="F84" s="9"/>
      <c r="G84" s="9"/>
      <c r="H84" s="9"/>
      <c r="I84" s="9"/>
      <c r="J84" s="9"/>
      <c r="K84" s="9"/>
    </row>
    <row r="85" spans="1:11" x14ac:dyDescent="0.25">
      <c r="A85" s="19"/>
      <c r="E85" s="23"/>
      <c r="F85" s="9"/>
      <c r="G85" s="9"/>
      <c r="H85" s="9"/>
      <c r="I85" s="9"/>
      <c r="J85" s="9"/>
      <c r="K85" s="9"/>
    </row>
    <row r="86" spans="1:11" x14ac:dyDescent="0.25">
      <c r="A86" s="19"/>
      <c r="E86" s="23"/>
      <c r="F86" s="9"/>
      <c r="G86" s="9"/>
      <c r="H86" s="9"/>
      <c r="I86" s="9"/>
      <c r="J86" s="9"/>
      <c r="K86" s="9"/>
    </row>
    <row r="87" spans="1:11" x14ac:dyDescent="0.25">
      <c r="A87" s="19"/>
      <c r="E87" s="23"/>
      <c r="F87" s="9"/>
      <c r="G87" s="9"/>
      <c r="H87" s="9"/>
      <c r="I87" s="9"/>
      <c r="J87" s="9"/>
      <c r="K87" s="9"/>
    </row>
    <row r="88" spans="1:11" x14ac:dyDescent="0.25">
      <c r="A88" s="19"/>
      <c r="E88" s="23"/>
      <c r="F88" s="9"/>
      <c r="G88" s="9"/>
      <c r="H88" s="9"/>
      <c r="I88" s="9"/>
      <c r="J88" s="9"/>
      <c r="K88" s="9"/>
    </row>
    <row r="89" spans="1:11" x14ac:dyDescent="0.25">
      <c r="E89" s="23"/>
      <c r="F89" s="9"/>
      <c r="G89" s="9"/>
      <c r="H89" s="9"/>
      <c r="I89" s="9"/>
      <c r="J89" s="9"/>
      <c r="K89" s="9"/>
    </row>
    <row r="90" spans="1:11" x14ac:dyDescent="0.25">
      <c r="E90" s="23"/>
      <c r="F90" s="9"/>
      <c r="G90" s="9"/>
      <c r="H90" s="9"/>
      <c r="I90" s="9"/>
      <c r="J90" s="9"/>
      <c r="K90" s="9"/>
    </row>
    <row r="91" spans="1:11" x14ac:dyDescent="0.25">
      <c r="E91" s="23"/>
      <c r="F91" s="9"/>
      <c r="G91" s="9"/>
      <c r="H91" s="9"/>
      <c r="I91" s="9"/>
      <c r="J91" s="9"/>
      <c r="K91" s="9"/>
    </row>
    <row r="92" spans="1:11" x14ac:dyDescent="0.25">
      <c r="E92" s="23"/>
      <c r="F92" s="9"/>
      <c r="G92" s="9"/>
      <c r="H92" s="9"/>
      <c r="I92" s="9"/>
      <c r="J92" s="9"/>
      <c r="K92" s="9"/>
    </row>
    <row r="93" spans="1:11" x14ac:dyDescent="0.25">
      <c r="E93" s="23"/>
      <c r="F93" s="9"/>
      <c r="G93" s="9"/>
      <c r="H93" s="9"/>
      <c r="I93" s="9"/>
      <c r="J93" s="9"/>
      <c r="K93" s="9"/>
    </row>
    <row r="94" spans="1:11" x14ac:dyDescent="0.25">
      <c r="E94" s="23"/>
      <c r="F94" s="9"/>
      <c r="G94" s="9"/>
      <c r="H94" s="9"/>
      <c r="I94" s="9"/>
      <c r="J94" s="9"/>
      <c r="K94" s="9"/>
    </row>
    <row r="95" spans="1:11" x14ac:dyDescent="0.25">
      <c r="E95" s="23"/>
      <c r="F95" s="9"/>
      <c r="G95" s="9"/>
      <c r="H95" s="9"/>
      <c r="I95" s="9"/>
      <c r="J95" s="9"/>
      <c r="K95" s="9"/>
    </row>
    <row r="96" spans="1:11" x14ac:dyDescent="0.25">
      <c r="E96" s="23"/>
      <c r="F96" s="9"/>
      <c r="G96" s="9"/>
      <c r="H96" s="9"/>
      <c r="I96" s="9"/>
      <c r="J96" s="9"/>
      <c r="K96" s="9"/>
    </row>
    <row r="97" spans="5:11" x14ac:dyDescent="0.25">
      <c r="E97" s="23"/>
      <c r="F97" s="9"/>
      <c r="G97" s="9"/>
      <c r="H97" s="9"/>
      <c r="I97" s="9"/>
      <c r="J97" s="9"/>
      <c r="K97" s="9"/>
    </row>
    <row r="98" spans="5:11" x14ac:dyDescent="0.25">
      <c r="E98" s="23"/>
      <c r="F98" s="9"/>
      <c r="G98" s="9"/>
      <c r="H98" s="9"/>
      <c r="I98" s="9"/>
      <c r="J98" s="9"/>
      <c r="K98" s="9"/>
    </row>
    <row r="99" spans="5:11" x14ac:dyDescent="0.25">
      <c r="E99" s="23"/>
    </row>
    <row r="100" spans="5:11" x14ac:dyDescent="0.25">
      <c r="E100" s="23"/>
    </row>
    <row r="101" spans="5:11" x14ac:dyDescent="0.25">
      <c r="E101" s="23"/>
    </row>
    <row r="102" spans="5:11" x14ac:dyDescent="0.25">
      <c r="E102" s="23"/>
    </row>
    <row r="103" spans="5:11" x14ac:dyDescent="0.25">
      <c r="E103" s="23"/>
    </row>
    <row r="104" spans="5:11" x14ac:dyDescent="0.25">
      <c r="E104" s="23"/>
    </row>
    <row r="105" spans="5:11" x14ac:dyDescent="0.25">
      <c r="E105" s="23"/>
    </row>
  </sheetData>
  <autoFilter ref="A2:I22"/>
  <pageMargins left="0.23622047244094491" right="0.23622047244094491" top="0.55118110236220474" bottom="0.55118110236220474" header="0.31496062992125984" footer="0.31496062992125984"/>
  <pageSetup paperSize="8" scale="55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4"/>
  <sheetViews>
    <sheetView topLeftCell="B1" zoomScaleNormal="100" workbookViewId="0">
      <selection activeCell="P8" sqref="P8"/>
    </sheetView>
  </sheetViews>
  <sheetFormatPr defaultRowHeight="15" x14ac:dyDescent="0.25"/>
  <cols>
    <col min="1" max="1" width="14.28515625" customWidth="1"/>
    <col min="2" max="2" width="17.140625" customWidth="1"/>
    <col min="3" max="9" width="16.7109375" customWidth="1"/>
  </cols>
  <sheetData>
    <row r="1" spans="1:10" ht="34.5" customHeight="1" x14ac:dyDescent="0.4">
      <c r="A1" s="695" t="s">
        <v>341</v>
      </c>
      <c r="B1" s="695"/>
      <c r="C1" s="695"/>
      <c r="D1" s="695"/>
      <c r="E1" s="695"/>
      <c r="F1" s="695"/>
      <c r="G1" s="695"/>
      <c r="H1" s="695"/>
      <c r="I1" s="695"/>
    </row>
    <row r="2" spans="1:10" ht="34.5" customHeight="1" x14ac:dyDescent="0.4">
      <c r="A2" s="695" t="s">
        <v>376</v>
      </c>
      <c r="B2" s="695"/>
      <c r="C2" s="695"/>
      <c r="D2" s="695"/>
      <c r="E2" s="695"/>
      <c r="F2" s="695"/>
      <c r="G2" s="695"/>
      <c r="H2" s="695"/>
      <c r="I2" s="695"/>
    </row>
    <row r="3" spans="1:10" ht="9" customHeight="1" x14ac:dyDescent="0.25"/>
    <row r="4" spans="1:10" ht="15.75" x14ac:dyDescent="0.25">
      <c r="A4" s="371" t="s">
        <v>226</v>
      </c>
      <c r="B4" s="371"/>
      <c r="C4" s="371"/>
      <c r="D4" s="371"/>
      <c r="E4" s="371"/>
      <c r="F4" s="371"/>
      <c r="G4" s="371"/>
      <c r="H4" s="371"/>
      <c r="I4" s="377" t="s">
        <v>197</v>
      </c>
    </row>
    <row r="5" spans="1:10" ht="32.25" customHeight="1" x14ac:dyDescent="0.25">
      <c r="A5" s="701" t="s">
        <v>195</v>
      </c>
      <c r="B5" s="702"/>
      <c r="C5" s="720" t="s">
        <v>274</v>
      </c>
      <c r="D5" s="703" t="s">
        <v>351</v>
      </c>
      <c r="E5" s="696" t="s">
        <v>349</v>
      </c>
      <c r="F5" s="697"/>
      <c r="G5" s="698"/>
      <c r="H5" s="715" t="s">
        <v>350</v>
      </c>
      <c r="I5" s="715" t="s">
        <v>275</v>
      </c>
    </row>
    <row r="6" spans="1:10" ht="94.5" customHeight="1" x14ac:dyDescent="0.25">
      <c r="A6" s="701"/>
      <c r="B6" s="702"/>
      <c r="C6" s="720"/>
      <c r="D6" s="703"/>
      <c r="E6" s="571" t="s">
        <v>214</v>
      </c>
      <c r="F6" s="329" t="s">
        <v>273</v>
      </c>
      <c r="G6" s="330" t="s">
        <v>366</v>
      </c>
      <c r="H6" s="715"/>
      <c r="I6" s="715"/>
      <c r="J6" s="243"/>
    </row>
    <row r="7" spans="1:10" ht="31.5" x14ac:dyDescent="0.25">
      <c r="A7" s="713" t="s">
        <v>198</v>
      </c>
      <c r="B7" s="714"/>
      <c r="C7" s="331" t="s">
        <v>199</v>
      </c>
      <c r="D7" s="569" t="s">
        <v>200</v>
      </c>
      <c r="E7" s="572" t="s">
        <v>406</v>
      </c>
      <c r="F7" s="332" t="s">
        <v>202</v>
      </c>
      <c r="G7" s="333" t="s">
        <v>203</v>
      </c>
      <c r="H7" s="334" t="s">
        <v>407</v>
      </c>
      <c r="I7" s="334" t="s">
        <v>408</v>
      </c>
    </row>
    <row r="8" spans="1:10" ht="45" customHeight="1" x14ac:dyDescent="0.25">
      <c r="A8" s="716" t="s">
        <v>223</v>
      </c>
      <c r="B8" s="717"/>
      <c r="C8" s="335">
        <f>'Projekty KK'!F81</f>
        <v>1215261707.1600001</v>
      </c>
      <c r="D8" s="336">
        <f>'Projekty KK'!J81</f>
        <v>225821308.56999996</v>
      </c>
      <c r="E8" s="337">
        <f>'Projekty KK'!K81</f>
        <v>118400348.38999999</v>
      </c>
      <c r="F8" s="338">
        <f>'Projekty KK'!L81</f>
        <v>29137635.119999997</v>
      </c>
      <c r="G8" s="339">
        <f>'Projekty KK'!M81</f>
        <v>89883824.769999981</v>
      </c>
      <c r="H8" s="340">
        <f>E8/D8</f>
        <v>0.52430990299260583</v>
      </c>
      <c r="I8" s="340">
        <f>E8/C8</f>
        <v>9.7427860758235438E-2</v>
      </c>
    </row>
    <row r="9" spans="1:10" ht="45" customHeight="1" x14ac:dyDescent="0.25">
      <c r="A9" s="718" t="s">
        <v>224</v>
      </c>
      <c r="B9" s="719"/>
      <c r="C9" s="341">
        <f>'Projekty PO'!F50</f>
        <v>3349386648.8899999</v>
      </c>
      <c r="D9" s="342">
        <f>'Projekty PO'!J50</f>
        <v>882867057.05500007</v>
      </c>
      <c r="E9" s="343">
        <f>F9+G9</f>
        <v>343091801.46000004</v>
      </c>
      <c r="F9" s="344">
        <f>'Projekty PO'!L50</f>
        <v>281110706.23000002</v>
      </c>
      <c r="G9" s="345">
        <f>'Projekty PO'!M50</f>
        <v>61981095.229999989</v>
      </c>
      <c r="H9" s="346">
        <f>E9/D9</f>
        <v>0.38861094512288097</v>
      </c>
      <c r="I9" s="347">
        <f t="shared" ref="I9:I11" si="0">E9/C9</f>
        <v>0.10243421779139833</v>
      </c>
    </row>
    <row r="10" spans="1:10" ht="49.5" customHeight="1" thickBot="1" x14ac:dyDescent="0.3">
      <c r="A10" s="721" t="s">
        <v>330</v>
      </c>
      <c r="B10" s="722"/>
      <c r="C10" s="348" t="s">
        <v>213</v>
      </c>
      <c r="D10" s="349">
        <v>2065000000</v>
      </c>
      <c r="E10" s="350">
        <v>307867530</v>
      </c>
      <c r="F10" s="351">
        <v>307867530</v>
      </c>
      <c r="G10" s="352">
        <v>0</v>
      </c>
      <c r="H10" s="353">
        <f>E10/D10</f>
        <v>0.14908839225181597</v>
      </c>
      <c r="I10" s="354" t="s">
        <v>213</v>
      </c>
    </row>
    <row r="11" spans="1:10" ht="32.25" customHeight="1" x14ac:dyDescent="0.25">
      <c r="A11" s="699" t="s">
        <v>129</v>
      </c>
      <c r="B11" s="700"/>
      <c r="C11" s="355">
        <f>SUM(C8:C10)</f>
        <v>4564648356.0500002</v>
      </c>
      <c r="D11" s="570">
        <f>SUM(D8:D10)</f>
        <v>3173688365.625</v>
      </c>
      <c r="E11" s="573">
        <f>SUM(E8:E10)</f>
        <v>769359679.85000002</v>
      </c>
      <c r="F11" s="356">
        <f>SUM(F8:F10)</f>
        <v>618115871.35000002</v>
      </c>
      <c r="G11" s="357">
        <f>SUM(G8:G10)</f>
        <v>151864919.99999997</v>
      </c>
      <c r="H11" s="358">
        <f>E11/D11</f>
        <v>0.24241815553887525</v>
      </c>
      <c r="I11" s="359">
        <f t="shared" si="0"/>
        <v>0.16854741479270535</v>
      </c>
    </row>
    <row r="12" spans="1:10" s="149" customFormat="1" x14ac:dyDescent="0.25">
      <c r="A12" s="174"/>
      <c r="B12" s="174"/>
      <c r="C12" s="175"/>
      <c r="D12" s="175"/>
      <c r="E12" s="175"/>
      <c r="F12" s="176"/>
      <c r="G12" s="176"/>
      <c r="H12" s="177"/>
      <c r="I12" s="73"/>
    </row>
    <row r="13" spans="1:10" s="149" customFormat="1" x14ac:dyDescent="0.25">
      <c r="A13" s="174"/>
      <c r="B13" s="174"/>
      <c r="C13" s="175"/>
      <c r="D13" s="175"/>
      <c r="E13" s="175"/>
      <c r="F13" s="176"/>
      <c r="G13" s="176"/>
      <c r="H13" s="177"/>
      <c r="I13" s="73"/>
    </row>
    <row r="14" spans="1:10" s="149" customFormat="1" ht="23.25" x14ac:dyDescent="0.25">
      <c r="A14" s="370" t="s">
        <v>220</v>
      </c>
      <c r="B14" s="174"/>
      <c r="C14" s="175"/>
      <c r="D14" s="175"/>
      <c r="E14" s="175"/>
      <c r="F14" s="176"/>
      <c r="G14" s="176"/>
      <c r="H14" s="177"/>
      <c r="I14" s="73"/>
    </row>
    <row r="15" spans="1:10" s="149" customFormat="1" ht="15" customHeight="1" x14ac:dyDescent="0.25">
      <c r="A15" s="174"/>
      <c r="B15" s="174"/>
      <c r="C15" s="175"/>
      <c r="D15" s="175"/>
      <c r="E15" s="175"/>
      <c r="F15" s="176"/>
      <c r="G15" s="176"/>
      <c r="H15" s="177"/>
      <c r="I15" s="73"/>
    </row>
    <row r="16" spans="1:10" s="149" customFormat="1" ht="14.25" customHeight="1" x14ac:dyDescent="0.25">
      <c r="A16" s="371" t="s">
        <v>227</v>
      </c>
      <c r="B16" s="372"/>
      <c r="C16" s="373"/>
      <c r="D16" s="373"/>
      <c r="E16" s="373"/>
      <c r="F16" s="374"/>
      <c r="G16" s="374"/>
      <c r="H16" s="375"/>
      <c r="I16" s="376" t="s">
        <v>197</v>
      </c>
    </row>
    <row r="17" spans="1:9" s="149" customFormat="1" ht="33" customHeight="1" x14ac:dyDescent="0.25">
      <c r="A17" s="704" t="s">
        <v>356</v>
      </c>
      <c r="B17" s="705"/>
      <c r="C17" s="705"/>
      <c r="D17" s="706"/>
      <c r="E17" s="616">
        <f>E11</f>
        <v>769359679.85000002</v>
      </c>
      <c r="F17" s="694" t="s">
        <v>338</v>
      </c>
      <c r="G17" s="694"/>
      <c r="H17" s="694"/>
      <c r="I17" s="694"/>
    </row>
    <row r="18" spans="1:9" s="149" customFormat="1" ht="24.95" customHeight="1" x14ac:dyDescent="0.25">
      <c r="A18" s="360" t="s">
        <v>157</v>
      </c>
      <c r="B18" s="711" t="s">
        <v>221</v>
      </c>
      <c r="C18" s="711"/>
      <c r="D18" s="712"/>
      <c r="E18" s="361">
        <f>E10</f>
        <v>307867530</v>
      </c>
      <c r="F18" s="693" t="s">
        <v>339</v>
      </c>
      <c r="G18" s="693"/>
      <c r="H18" s="693"/>
      <c r="I18" s="693"/>
    </row>
    <row r="19" spans="1:9" s="149" customFormat="1" ht="24.95" customHeight="1" x14ac:dyDescent="0.25">
      <c r="A19" s="362"/>
      <c r="B19" s="363" t="s">
        <v>228</v>
      </c>
      <c r="C19" s="363"/>
      <c r="D19" s="364"/>
      <c r="E19" s="365">
        <f>'Projekty KK'!L82+'Projekty PO'!L51</f>
        <v>166849491.65000001</v>
      </c>
      <c r="F19" s="694" t="s">
        <v>340</v>
      </c>
      <c r="G19" s="694"/>
      <c r="H19" s="694"/>
      <c r="I19" s="694"/>
    </row>
    <row r="20" spans="1:9" s="149" customFormat="1" ht="24.95" customHeight="1" x14ac:dyDescent="0.25">
      <c r="A20" s="362"/>
      <c r="B20" s="707" t="s">
        <v>222</v>
      </c>
      <c r="C20" s="707"/>
      <c r="D20" s="708"/>
      <c r="E20" s="366">
        <f>'Projekty KK'!L83+'Projekty PO'!L52</f>
        <v>143398849.69999999</v>
      </c>
      <c r="F20" s="694" t="s">
        <v>340</v>
      </c>
      <c r="G20" s="694"/>
      <c r="H20" s="694"/>
      <c r="I20" s="694"/>
    </row>
    <row r="21" spans="1:9" s="149" customFormat="1" ht="24.95" customHeight="1" x14ac:dyDescent="0.25">
      <c r="A21" s="362"/>
      <c r="B21" s="709" t="s">
        <v>371</v>
      </c>
      <c r="C21" s="709"/>
      <c r="D21" s="710"/>
      <c r="E21" s="367">
        <f>G11</f>
        <v>151864919.99999997</v>
      </c>
      <c r="F21" s="694" t="s">
        <v>340</v>
      </c>
      <c r="G21" s="694"/>
      <c r="H21" s="694"/>
      <c r="I21" s="694"/>
    </row>
    <row r="22" spans="1:9" s="149" customFormat="1" x14ac:dyDescent="0.25">
      <c r="A22" s="174"/>
      <c r="B22" s="174"/>
      <c r="C22" s="175"/>
      <c r="D22" s="175"/>
      <c r="E22" s="175"/>
      <c r="F22" s="176"/>
      <c r="G22" s="176"/>
      <c r="H22" s="177"/>
      <c r="I22" s="73"/>
    </row>
    <row r="23" spans="1:9" x14ac:dyDescent="0.25">
      <c r="A23" s="171"/>
      <c r="B23" s="171"/>
      <c r="C23" s="171"/>
      <c r="H23" s="167"/>
    </row>
    <row r="24" spans="1:9" ht="18.75" x14ac:dyDescent="0.3">
      <c r="A24" s="178" t="s">
        <v>225</v>
      </c>
      <c r="B24" s="1"/>
      <c r="C24" s="328"/>
      <c r="D24" s="168"/>
      <c r="E24" s="168"/>
      <c r="F24" s="168"/>
      <c r="G24" s="168"/>
      <c r="H24" s="169"/>
      <c r="I24" s="168"/>
    </row>
    <row r="25" spans="1:9" ht="103.5" customHeight="1" x14ac:dyDescent="0.25">
      <c r="A25" s="368" t="s">
        <v>199</v>
      </c>
      <c r="B25" s="688" t="s">
        <v>274</v>
      </c>
      <c r="C25" s="688"/>
      <c r="D25" s="688"/>
      <c r="E25" s="689" t="s">
        <v>354</v>
      </c>
      <c r="F25" s="689"/>
      <c r="G25" s="689"/>
      <c r="H25" s="689"/>
      <c r="I25" s="689"/>
    </row>
    <row r="26" spans="1:9" ht="66" customHeight="1" x14ac:dyDescent="0.25">
      <c r="A26" s="368" t="s">
        <v>200</v>
      </c>
      <c r="B26" s="688" t="s">
        <v>352</v>
      </c>
      <c r="C26" s="688"/>
      <c r="D26" s="688"/>
      <c r="E26" s="689" t="s">
        <v>355</v>
      </c>
      <c r="F26" s="689"/>
      <c r="G26" s="689"/>
      <c r="H26" s="689"/>
      <c r="I26" s="689"/>
    </row>
    <row r="27" spans="1:9" ht="40.5" customHeight="1" x14ac:dyDescent="0.25">
      <c r="A27" s="368" t="s">
        <v>201</v>
      </c>
      <c r="B27" s="688" t="s">
        <v>348</v>
      </c>
      <c r="C27" s="688"/>
      <c r="D27" s="688"/>
      <c r="E27" s="690" t="s">
        <v>278</v>
      </c>
      <c r="F27" s="691"/>
      <c r="G27" s="691"/>
      <c r="H27" s="691"/>
      <c r="I27" s="692"/>
    </row>
    <row r="28" spans="1:9" ht="105" customHeight="1" x14ac:dyDescent="0.25">
      <c r="A28" s="368" t="s">
        <v>202</v>
      </c>
      <c r="B28" s="688" t="s">
        <v>196</v>
      </c>
      <c r="C28" s="688"/>
      <c r="D28" s="688"/>
      <c r="E28" s="689" t="s">
        <v>337</v>
      </c>
      <c r="F28" s="689"/>
      <c r="G28" s="689"/>
      <c r="H28" s="689"/>
      <c r="I28" s="689"/>
    </row>
    <row r="29" spans="1:9" ht="72" customHeight="1" x14ac:dyDescent="0.25">
      <c r="A29" s="368" t="s">
        <v>203</v>
      </c>
      <c r="B29" s="688" t="s">
        <v>353</v>
      </c>
      <c r="C29" s="688"/>
      <c r="D29" s="688"/>
      <c r="E29" s="689" t="s">
        <v>219</v>
      </c>
      <c r="F29" s="689"/>
      <c r="G29" s="689"/>
      <c r="H29" s="689"/>
      <c r="I29" s="689"/>
    </row>
    <row r="30" spans="1:9" ht="69.75" customHeight="1" x14ac:dyDescent="0.25">
      <c r="A30" s="369" t="s">
        <v>276</v>
      </c>
      <c r="B30" s="688" t="s">
        <v>350</v>
      </c>
      <c r="C30" s="688"/>
      <c r="D30" s="688"/>
      <c r="E30" s="689" t="s">
        <v>297</v>
      </c>
      <c r="F30" s="689"/>
      <c r="G30" s="689"/>
      <c r="H30" s="689"/>
      <c r="I30" s="689"/>
    </row>
    <row r="31" spans="1:9" ht="42.75" customHeight="1" x14ac:dyDescent="0.25">
      <c r="A31" s="369" t="s">
        <v>277</v>
      </c>
      <c r="B31" s="688" t="s">
        <v>275</v>
      </c>
      <c r="C31" s="688"/>
      <c r="D31" s="688"/>
      <c r="E31" s="689" t="s">
        <v>296</v>
      </c>
      <c r="F31" s="689"/>
      <c r="G31" s="689"/>
      <c r="H31" s="689"/>
      <c r="I31" s="689"/>
    </row>
    <row r="32" spans="1:9" ht="15.75" x14ac:dyDescent="0.25">
      <c r="A32" s="170"/>
      <c r="B32" s="168"/>
      <c r="C32" s="168"/>
      <c r="D32" s="168"/>
      <c r="E32" s="168"/>
      <c r="F32" s="168"/>
      <c r="G32" s="168"/>
      <c r="H32" s="169"/>
    </row>
    <row r="33" spans="1:8" ht="15.75" x14ac:dyDescent="0.25">
      <c r="A33" s="170"/>
      <c r="B33" s="168"/>
      <c r="C33" s="168"/>
      <c r="D33" s="168"/>
      <c r="E33" s="168"/>
      <c r="F33" s="168"/>
      <c r="G33" s="168"/>
      <c r="H33" s="169"/>
    </row>
    <row r="34" spans="1:8" ht="15.75" x14ac:dyDescent="0.25">
      <c r="A34" s="168"/>
      <c r="B34" s="168"/>
      <c r="C34" s="168"/>
      <c r="D34" s="168"/>
      <c r="E34" s="168"/>
      <c r="F34" s="168"/>
      <c r="G34" s="168"/>
      <c r="H34" s="169"/>
    </row>
    <row r="35" spans="1:8" ht="15.75" x14ac:dyDescent="0.25">
      <c r="A35" s="168"/>
      <c r="B35" s="168"/>
      <c r="C35" s="168"/>
      <c r="D35" s="168"/>
      <c r="E35" s="168"/>
      <c r="F35" s="168"/>
      <c r="G35" s="168"/>
      <c r="H35" s="169"/>
    </row>
    <row r="36" spans="1:8" ht="15.75" x14ac:dyDescent="0.25">
      <c r="A36" s="168"/>
      <c r="B36" s="168"/>
      <c r="C36" s="168"/>
      <c r="D36" s="168"/>
      <c r="E36" s="168"/>
      <c r="F36" s="168"/>
      <c r="G36" s="168"/>
      <c r="H36" s="168"/>
    </row>
    <row r="37" spans="1:8" ht="15.75" x14ac:dyDescent="0.25">
      <c r="A37" s="168"/>
      <c r="B37" s="168"/>
      <c r="C37" s="168"/>
      <c r="D37" s="168"/>
      <c r="E37" s="168"/>
      <c r="F37" s="168"/>
      <c r="G37" s="168"/>
      <c r="H37" s="168"/>
    </row>
    <row r="38" spans="1:8" ht="18.75" x14ac:dyDescent="0.3">
      <c r="B38" s="166"/>
      <c r="C38" s="166"/>
    </row>
    <row r="39" spans="1:8" ht="18.75" x14ac:dyDescent="0.3">
      <c r="B39" s="166"/>
      <c r="C39" s="166"/>
    </row>
    <row r="40" spans="1:8" ht="18.75" x14ac:dyDescent="0.3">
      <c r="B40" s="166"/>
      <c r="C40" s="166"/>
    </row>
    <row r="41" spans="1:8" ht="18.75" x14ac:dyDescent="0.3">
      <c r="B41" s="166"/>
      <c r="C41" s="166"/>
    </row>
    <row r="42" spans="1:8" ht="18.75" x14ac:dyDescent="0.3">
      <c r="B42" s="166"/>
      <c r="C42" s="166"/>
    </row>
    <row r="43" spans="1:8" ht="18.75" x14ac:dyDescent="0.3">
      <c r="B43" s="166"/>
      <c r="C43" s="166"/>
    </row>
    <row r="44" spans="1:8" ht="18.75" x14ac:dyDescent="0.3">
      <c r="B44" s="166"/>
      <c r="C44" s="166"/>
    </row>
  </sheetData>
  <mergeCells count="36">
    <mergeCell ref="A1:I1"/>
    <mergeCell ref="E26:I26"/>
    <mergeCell ref="A17:D17"/>
    <mergeCell ref="B20:D20"/>
    <mergeCell ref="B21:D21"/>
    <mergeCell ref="B18:D18"/>
    <mergeCell ref="A7:B7"/>
    <mergeCell ref="I5:I6"/>
    <mergeCell ref="B25:D25"/>
    <mergeCell ref="A8:B8"/>
    <mergeCell ref="A9:B9"/>
    <mergeCell ref="H5:H6"/>
    <mergeCell ref="C5:C6"/>
    <mergeCell ref="A10:B10"/>
    <mergeCell ref="B26:D26"/>
    <mergeCell ref="F17:I17"/>
    <mergeCell ref="F18:I18"/>
    <mergeCell ref="F19:I19"/>
    <mergeCell ref="F20:I20"/>
    <mergeCell ref="F21:I21"/>
    <mergeCell ref="A2:I2"/>
    <mergeCell ref="E5:G5"/>
    <mergeCell ref="A11:B11"/>
    <mergeCell ref="A5:B6"/>
    <mergeCell ref="D5:D6"/>
    <mergeCell ref="B28:D28"/>
    <mergeCell ref="E25:I25"/>
    <mergeCell ref="B31:D31"/>
    <mergeCell ref="B29:D29"/>
    <mergeCell ref="B30:D30"/>
    <mergeCell ref="E29:I29"/>
    <mergeCell ref="E30:I30"/>
    <mergeCell ref="E31:I31"/>
    <mergeCell ref="E28:I28"/>
    <mergeCell ref="B27:D27"/>
    <mergeCell ref="E27:I27"/>
  </mergeCells>
  <pageMargins left="0.70866141732283472" right="0.31496062992125984" top="0.74803149606299213" bottom="0.74803149606299213" header="0.31496062992125984" footer="0.31496062992125984"/>
  <pageSetup paperSize="9" scale="62" fitToHeight="0" orientation="portrait" r:id="rId1"/>
  <headerFooter>
    <oddFooter xml:space="preserve">&amp;R&amp;12Zpracoval odbor finanční , stav k 1.4. 2016
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62"/>
  <sheetViews>
    <sheetView tabSelected="1" topLeftCell="D79" zoomScaleNormal="100" workbookViewId="0">
      <selection activeCell="E45" sqref="E45:E51"/>
    </sheetView>
  </sheetViews>
  <sheetFormatPr defaultRowHeight="15" x14ac:dyDescent="0.25"/>
  <cols>
    <col min="1" max="1" width="4.7109375" customWidth="1"/>
    <col min="2" max="2" width="13.7109375" customWidth="1"/>
    <col min="3" max="3" width="35.7109375" customWidth="1"/>
    <col min="4" max="4" width="12.85546875" customWidth="1"/>
    <col min="5" max="5" width="8.7109375" customWidth="1"/>
    <col min="6" max="6" width="17.85546875" customWidth="1"/>
    <col min="7" max="8" width="18.7109375" customWidth="1"/>
    <col min="9" max="9" width="40.7109375" customWidth="1"/>
    <col min="10" max="10" width="15.85546875" customWidth="1"/>
    <col min="11" max="15" width="15.7109375" customWidth="1"/>
    <col min="16" max="16" width="42.5703125" customWidth="1"/>
    <col min="17" max="17" width="0" hidden="1" customWidth="1"/>
    <col min="18" max="18" width="15.5703125" hidden="1" customWidth="1"/>
  </cols>
  <sheetData>
    <row r="1" spans="1:18" ht="28.5" x14ac:dyDescent="0.45">
      <c r="B1" s="164" t="s">
        <v>168</v>
      </c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44" t="s">
        <v>298</v>
      </c>
    </row>
    <row r="2" spans="1:18" ht="38.25" customHeight="1" x14ac:dyDescent="0.25">
      <c r="A2" s="766" t="s">
        <v>370</v>
      </c>
      <c r="B2" s="761" t="s">
        <v>145</v>
      </c>
      <c r="C2" s="761" t="s">
        <v>135</v>
      </c>
      <c r="D2" s="761" t="s">
        <v>136</v>
      </c>
      <c r="E2" s="768" t="s">
        <v>141</v>
      </c>
      <c r="F2" s="761" t="s">
        <v>210</v>
      </c>
      <c r="G2" s="761" t="s">
        <v>421</v>
      </c>
      <c r="H2" s="761" t="s">
        <v>137</v>
      </c>
      <c r="I2" s="791" t="s">
        <v>211</v>
      </c>
      <c r="J2" s="790" t="s">
        <v>351</v>
      </c>
      <c r="K2" s="789" t="s">
        <v>349</v>
      </c>
      <c r="L2" s="753"/>
      <c r="M2" s="754"/>
      <c r="N2" s="787" t="s">
        <v>350</v>
      </c>
      <c r="O2" s="773" t="s">
        <v>294</v>
      </c>
      <c r="P2" s="755" t="s">
        <v>212</v>
      </c>
      <c r="Q2" s="753" t="s">
        <v>488</v>
      </c>
      <c r="R2" s="754"/>
    </row>
    <row r="3" spans="1:18" ht="90" x14ac:dyDescent="0.25">
      <c r="A3" s="767"/>
      <c r="B3" s="762"/>
      <c r="C3" s="762"/>
      <c r="D3" s="762"/>
      <c r="E3" s="769"/>
      <c r="F3" s="762"/>
      <c r="G3" s="762"/>
      <c r="H3" s="762"/>
      <c r="I3" s="792"/>
      <c r="J3" s="787"/>
      <c r="K3" s="239" t="s">
        <v>214</v>
      </c>
      <c r="L3" s="240" t="s">
        <v>215</v>
      </c>
      <c r="M3" s="241" t="s">
        <v>216</v>
      </c>
      <c r="N3" s="788"/>
      <c r="O3" s="774"/>
      <c r="P3" s="756"/>
      <c r="Q3" s="240" t="s">
        <v>489</v>
      </c>
      <c r="R3" s="241" t="s">
        <v>197</v>
      </c>
    </row>
    <row r="4" spans="1:18" ht="26.25" customHeight="1" thickBot="1" x14ac:dyDescent="0.3">
      <c r="A4" s="179" t="s">
        <v>279</v>
      </c>
      <c r="B4" s="179" t="s">
        <v>280</v>
      </c>
      <c r="C4" s="179" t="s">
        <v>281</v>
      </c>
      <c r="D4" s="179" t="s">
        <v>282</v>
      </c>
      <c r="E4" s="179" t="s">
        <v>283</v>
      </c>
      <c r="F4" s="179" t="s">
        <v>284</v>
      </c>
      <c r="G4" s="179" t="s">
        <v>285</v>
      </c>
      <c r="H4" s="179" t="s">
        <v>286</v>
      </c>
      <c r="I4" s="180" t="s">
        <v>287</v>
      </c>
      <c r="J4" s="181" t="s">
        <v>288</v>
      </c>
      <c r="K4" s="181" t="s">
        <v>367</v>
      </c>
      <c r="L4" s="182" t="s">
        <v>289</v>
      </c>
      <c r="M4" s="180" t="s">
        <v>290</v>
      </c>
      <c r="N4" s="181" t="s">
        <v>292</v>
      </c>
      <c r="O4" s="181" t="s">
        <v>293</v>
      </c>
      <c r="P4" s="583" t="s">
        <v>291</v>
      </c>
      <c r="Q4" s="182" t="s">
        <v>490</v>
      </c>
      <c r="R4" s="584" t="s">
        <v>491</v>
      </c>
    </row>
    <row r="5" spans="1:18" ht="40.5" customHeight="1" x14ac:dyDescent="0.25">
      <c r="A5" s="748">
        <v>1</v>
      </c>
      <c r="B5" s="749" t="s">
        <v>4</v>
      </c>
      <c r="C5" s="763" t="s">
        <v>369</v>
      </c>
      <c r="D5" s="723" t="s">
        <v>42</v>
      </c>
      <c r="E5" s="770" t="s">
        <v>6</v>
      </c>
      <c r="F5" s="764">
        <v>7683687</v>
      </c>
      <c r="G5" s="749" t="s">
        <v>163</v>
      </c>
      <c r="H5" s="779" t="s">
        <v>160</v>
      </c>
      <c r="I5" s="785" t="s">
        <v>271</v>
      </c>
      <c r="J5" s="410">
        <v>5000</v>
      </c>
      <c r="K5" s="401">
        <f t="shared" ref="K5:K68" si="0">L5+M5</f>
        <v>5000</v>
      </c>
      <c r="L5" s="324">
        <v>5000</v>
      </c>
      <c r="M5" s="413"/>
      <c r="N5" s="400">
        <f t="shared" ref="N5:N70" si="1">K5/J5</f>
        <v>1</v>
      </c>
      <c r="O5" s="757">
        <f>(K5+K6+K7)/F5</f>
        <v>0.15065085290434135</v>
      </c>
      <c r="P5" s="781" t="s">
        <v>461</v>
      </c>
      <c r="Q5" s="580">
        <f>R5/J5</f>
        <v>0</v>
      </c>
      <c r="R5" s="10">
        <f>J5-K5</f>
        <v>0</v>
      </c>
    </row>
    <row r="6" spans="1:18" ht="46.5" customHeight="1" x14ac:dyDescent="0.25">
      <c r="A6" s="748"/>
      <c r="B6" s="749"/>
      <c r="C6" s="749"/>
      <c r="D6" s="723"/>
      <c r="E6" s="770"/>
      <c r="F6" s="764"/>
      <c r="G6" s="749"/>
      <c r="H6" s="780"/>
      <c r="I6" s="785"/>
      <c r="J6" s="411">
        <v>5518441</v>
      </c>
      <c r="K6" s="218">
        <f t="shared" si="0"/>
        <v>576277</v>
      </c>
      <c r="L6" s="324">
        <v>576277</v>
      </c>
      <c r="M6" s="412"/>
      <c r="N6" s="400">
        <f t="shared" si="1"/>
        <v>0.10442750044804321</v>
      </c>
      <c r="O6" s="758"/>
      <c r="P6" s="782"/>
      <c r="Q6" s="578">
        <f t="shared" ref="Q6:Q46" si="2">R6/J6</f>
        <v>0.89557249955195684</v>
      </c>
      <c r="R6" s="5">
        <f t="shared" ref="R6:R46" si="3">J6-K6</f>
        <v>4942164</v>
      </c>
    </row>
    <row r="7" spans="1:18" ht="155.25" customHeight="1" x14ac:dyDescent="0.25">
      <c r="A7" s="760"/>
      <c r="B7" s="746"/>
      <c r="C7" s="746"/>
      <c r="D7" s="724"/>
      <c r="E7" s="771"/>
      <c r="F7" s="765"/>
      <c r="G7" s="746"/>
      <c r="H7" s="184" t="s">
        <v>147</v>
      </c>
      <c r="I7" s="786"/>
      <c r="J7" s="185">
        <v>576277</v>
      </c>
      <c r="K7" s="218">
        <f t="shared" si="0"/>
        <v>576277</v>
      </c>
      <c r="L7" s="189">
        <v>576277</v>
      </c>
      <c r="M7" s="187"/>
      <c r="N7" s="400">
        <f t="shared" si="1"/>
        <v>1</v>
      </c>
      <c r="O7" s="759"/>
      <c r="P7" s="783"/>
      <c r="Q7" s="578">
        <f t="shared" si="2"/>
        <v>0</v>
      </c>
      <c r="R7" s="5">
        <f t="shared" si="3"/>
        <v>0</v>
      </c>
    </row>
    <row r="8" spans="1:18" ht="102" customHeight="1" x14ac:dyDescent="0.25">
      <c r="A8" s="727">
        <v>2</v>
      </c>
      <c r="B8" s="730" t="s">
        <v>4</v>
      </c>
      <c r="C8" s="730" t="s">
        <v>179</v>
      </c>
      <c r="D8" s="733" t="s">
        <v>43</v>
      </c>
      <c r="E8" s="735" t="s">
        <v>8</v>
      </c>
      <c r="F8" s="738">
        <v>98003445.049999997</v>
      </c>
      <c r="G8" s="741" t="s">
        <v>178</v>
      </c>
      <c r="H8" s="184" t="s">
        <v>139</v>
      </c>
      <c r="I8" s="784" t="s">
        <v>499</v>
      </c>
      <c r="J8" s="185">
        <v>5731781</v>
      </c>
      <c r="K8" s="185">
        <f t="shared" si="0"/>
        <v>1464072</v>
      </c>
      <c r="L8" s="189">
        <v>1464072</v>
      </c>
      <c r="M8" s="190"/>
      <c r="N8" s="183">
        <f t="shared" si="1"/>
        <v>0.25543055465657183</v>
      </c>
      <c r="O8" s="772">
        <f>(K8+K9+K10+K11+K12)/F8</f>
        <v>1.5624328300079489E-2</v>
      </c>
      <c r="P8" s="416" t="s">
        <v>230</v>
      </c>
      <c r="Q8" s="578">
        <f t="shared" si="2"/>
        <v>0.74456944534342817</v>
      </c>
      <c r="R8" s="5">
        <f t="shared" si="3"/>
        <v>4267709</v>
      </c>
    </row>
    <row r="9" spans="1:18" ht="84" customHeight="1" x14ac:dyDescent="0.25">
      <c r="A9" s="728"/>
      <c r="B9" s="731"/>
      <c r="C9" s="731"/>
      <c r="D9" s="734"/>
      <c r="E9" s="736"/>
      <c r="F9" s="739"/>
      <c r="G9" s="742"/>
      <c r="H9" s="184" t="s">
        <v>153</v>
      </c>
      <c r="I9" s="785"/>
      <c r="J9" s="185">
        <v>1464072</v>
      </c>
      <c r="K9" s="185">
        <f t="shared" si="0"/>
        <v>0</v>
      </c>
      <c r="L9" s="189">
        <v>0</v>
      </c>
      <c r="M9" s="190"/>
      <c r="N9" s="183">
        <f t="shared" si="1"/>
        <v>0</v>
      </c>
      <c r="O9" s="758"/>
      <c r="P9" s="438" t="s">
        <v>229</v>
      </c>
      <c r="Q9" s="578">
        <f t="shared" si="2"/>
        <v>1</v>
      </c>
      <c r="R9" s="5">
        <f>J9-K9</f>
        <v>1464072</v>
      </c>
    </row>
    <row r="10" spans="1:18" ht="93.75" customHeight="1" x14ac:dyDescent="0.25">
      <c r="A10" s="728"/>
      <c r="B10" s="731"/>
      <c r="C10" s="731"/>
      <c r="D10" s="734"/>
      <c r="E10" s="736"/>
      <c r="F10" s="739"/>
      <c r="G10" s="742"/>
      <c r="H10" s="245" t="s">
        <v>159</v>
      </c>
      <c r="I10" s="786"/>
      <c r="J10" s="185">
        <v>26492</v>
      </c>
      <c r="K10" s="185">
        <f t="shared" si="0"/>
        <v>26492</v>
      </c>
      <c r="L10" s="189">
        <v>26492</v>
      </c>
      <c r="M10" s="190"/>
      <c r="N10" s="183">
        <f t="shared" si="1"/>
        <v>1</v>
      </c>
      <c r="O10" s="758"/>
      <c r="P10" s="416" t="s">
        <v>231</v>
      </c>
      <c r="Q10" s="578">
        <f t="shared" si="2"/>
        <v>0</v>
      </c>
      <c r="R10" s="5">
        <f t="shared" si="3"/>
        <v>0</v>
      </c>
    </row>
    <row r="11" spans="1:18" ht="174" customHeight="1" x14ac:dyDescent="0.25">
      <c r="A11" s="728"/>
      <c r="B11" s="731"/>
      <c r="C11" s="731"/>
      <c r="D11" s="734"/>
      <c r="E11" s="736"/>
      <c r="F11" s="739"/>
      <c r="G11" s="742"/>
      <c r="H11" s="184" t="s">
        <v>139</v>
      </c>
      <c r="I11" s="743" t="s">
        <v>249</v>
      </c>
      <c r="J11" s="185">
        <v>81346508</v>
      </c>
      <c r="K11" s="185">
        <f t="shared" si="0"/>
        <v>40674</v>
      </c>
      <c r="L11" s="189">
        <v>40674</v>
      </c>
      <c r="M11" s="187"/>
      <c r="N11" s="183">
        <f t="shared" si="1"/>
        <v>5.0000917064565325E-4</v>
      </c>
      <c r="O11" s="758"/>
      <c r="P11" s="440" t="s">
        <v>467</v>
      </c>
      <c r="Q11" s="578">
        <f t="shared" si="2"/>
        <v>0.99949999082935437</v>
      </c>
      <c r="R11" s="5">
        <f t="shared" si="3"/>
        <v>81305834</v>
      </c>
    </row>
    <row r="12" spans="1:18" ht="268.5" customHeight="1" x14ac:dyDescent="0.25">
      <c r="A12" s="729"/>
      <c r="B12" s="732"/>
      <c r="C12" s="732"/>
      <c r="D12" s="732"/>
      <c r="E12" s="737"/>
      <c r="F12" s="740"/>
      <c r="G12" s="732"/>
      <c r="H12" s="587" t="s">
        <v>492</v>
      </c>
      <c r="I12" s="744"/>
      <c r="J12" s="586">
        <v>40674</v>
      </c>
      <c r="K12" s="586">
        <v>0</v>
      </c>
      <c r="L12" s="189">
        <v>0</v>
      </c>
      <c r="M12" s="187"/>
      <c r="N12" s="585">
        <f t="shared" si="1"/>
        <v>0</v>
      </c>
      <c r="O12" s="759"/>
      <c r="P12" s="440" t="s">
        <v>506</v>
      </c>
      <c r="Q12" s="578"/>
      <c r="R12" s="5"/>
    </row>
    <row r="13" spans="1:18" ht="102" customHeight="1" x14ac:dyDescent="0.25">
      <c r="A13" s="760">
        <v>3</v>
      </c>
      <c r="B13" s="746" t="s">
        <v>4</v>
      </c>
      <c r="C13" s="746" t="s">
        <v>158</v>
      </c>
      <c r="D13" s="724" t="s">
        <v>44</v>
      </c>
      <c r="E13" s="771" t="s">
        <v>10</v>
      </c>
      <c r="F13" s="738">
        <v>19287791.43</v>
      </c>
      <c r="G13" s="802" t="s">
        <v>261</v>
      </c>
      <c r="H13" s="184" t="s">
        <v>140</v>
      </c>
      <c r="I13" s="794" t="s">
        <v>262</v>
      </c>
      <c r="J13" s="185">
        <v>2667</v>
      </c>
      <c r="K13" s="185">
        <f t="shared" si="0"/>
        <v>2667</v>
      </c>
      <c r="L13" s="189">
        <v>2667</v>
      </c>
      <c r="M13" s="187"/>
      <c r="N13" s="183">
        <f t="shared" si="1"/>
        <v>1</v>
      </c>
      <c r="O13" s="772">
        <f>(K13+K14+K15+K16+K17+K18+K19+K20)/F13</f>
        <v>1.0153103361300708E-2</v>
      </c>
      <c r="P13" s="188" t="s">
        <v>232</v>
      </c>
      <c r="Q13" s="578">
        <f t="shared" si="2"/>
        <v>0</v>
      </c>
      <c r="R13" s="5">
        <f t="shared" si="3"/>
        <v>0</v>
      </c>
    </row>
    <row r="14" spans="1:18" ht="36" customHeight="1" x14ac:dyDescent="0.25">
      <c r="A14" s="760"/>
      <c r="B14" s="746"/>
      <c r="C14" s="746"/>
      <c r="D14" s="724"/>
      <c r="E14" s="771"/>
      <c r="F14" s="739"/>
      <c r="G14" s="802"/>
      <c r="H14" s="184" t="s">
        <v>154</v>
      </c>
      <c r="I14" s="786"/>
      <c r="J14" s="194">
        <v>514</v>
      </c>
      <c r="K14" s="185">
        <f t="shared" si="0"/>
        <v>514</v>
      </c>
      <c r="L14" s="195">
        <v>514</v>
      </c>
      <c r="M14" s="143"/>
      <c r="N14" s="183">
        <f t="shared" si="1"/>
        <v>1</v>
      </c>
      <c r="O14" s="758"/>
      <c r="P14" s="188" t="s">
        <v>233</v>
      </c>
      <c r="Q14" s="578">
        <f t="shared" si="2"/>
        <v>0</v>
      </c>
      <c r="R14" s="5">
        <f t="shared" si="3"/>
        <v>0</v>
      </c>
    </row>
    <row r="15" spans="1:18" x14ac:dyDescent="0.25">
      <c r="A15" s="760"/>
      <c r="B15" s="746"/>
      <c r="C15" s="746"/>
      <c r="D15" s="724"/>
      <c r="E15" s="771"/>
      <c r="F15" s="739"/>
      <c r="G15" s="802"/>
      <c r="H15" s="793" t="s">
        <v>140</v>
      </c>
      <c r="I15" s="794" t="s">
        <v>263</v>
      </c>
      <c r="J15" s="637">
        <v>84471</v>
      </c>
      <c r="K15" s="185">
        <f t="shared" si="0"/>
        <v>25.16</v>
      </c>
      <c r="L15" s="189">
        <v>25.16</v>
      </c>
      <c r="M15" s="777"/>
      <c r="N15" s="772">
        <f>(K15+K16)/J15</f>
        <v>1.2502982088527423</v>
      </c>
      <c r="O15" s="758"/>
      <c r="P15" s="775" t="s">
        <v>541</v>
      </c>
      <c r="Q15" s="578">
        <f t="shared" si="2"/>
        <v>0.99970214629872967</v>
      </c>
      <c r="R15" s="5">
        <f t="shared" si="3"/>
        <v>84445.84</v>
      </c>
    </row>
    <row r="16" spans="1:18" ht="96.75" customHeight="1" x14ac:dyDescent="0.25">
      <c r="A16" s="760"/>
      <c r="B16" s="746"/>
      <c r="C16" s="746"/>
      <c r="D16" s="724"/>
      <c r="E16" s="771"/>
      <c r="F16" s="739"/>
      <c r="G16" s="802"/>
      <c r="H16" s="793"/>
      <c r="I16" s="786"/>
      <c r="J16" s="637">
        <v>114985.28</v>
      </c>
      <c r="K16" s="185">
        <v>105588.78</v>
      </c>
      <c r="L16" s="189">
        <v>114985.28</v>
      </c>
      <c r="M16" s="778"/>
      <c r="N16" s="759"/>
      <c r="O16" s="758"/>
      <c r="P16" s="776"/>
      <c r="Q16" s="578">
        <f t="shared" si="2"/>
        <v>8.1719155704104041E-2</v>
      </c>
      <c r="R16" s="5">
        <f t="shared" si="3"/>
        <v>9396.5</v>
      </c>
    </row>
    <row r="17" spans="1:18" ht="203.25" customHeight="1" x14ac:dyDescent="0.25">
      <c r="A17" s="760"/>
      <c r="B17" s="746"/>
      <c r="C17" s="746"/>
      <c r="D17" s="724"/>
      <c r="E17" s="771"/>
      <c r="F17" s="739"/>
      <c r="G17" s="802"/>
      <c r="H17" s="184" t="s">
        <v>140</v>
      </c>
      <c r="I17" s="743" t="s">
        <v>259</v>
      </c>
      <c r="J17" s="194">
        <v>253214</v>
      </c>
      <c r="K17" s="185">
        <v>63304</v>
      </c>
      <c r="L17" s="195">
        <v>253214</v>
      </c>
      <c r="M17" s="143"/>
      <c r="N17" s="183">
        <f t="shared" si="1"/>
        <v>0.2500019746143578</v>
      </c>
      <c r="O17" s="758"/>
      <c r="P17" s="687" t="s">
        <v>561</v>
      </c>
      <c r="Q17" s="578">
        <f t="shared" si="2"/>
        <v>0.7499980253856422</v>
      </c>
      <c r="R17" s="5">
        <f t="shared" si="3"/>
        <v>189910</v>
      </c>
    </row>
    <row r="18" spans="1:18" ht="115.5" customHeight="1" x14ac:dyDescent="0.25">
      <c r="A18" s="760"/>
      <c r="B18" s="746"/>
      <c r="C18" s="746"/>
      <c r="D18" s="724"/>
      <c r="E18" s="771"/>
      <c r="F18" s="739"/>
      <c r="G18" s="802"/>
      <c r="H18" s="184" t="s">
        <v>154</v>
      </c>
      <c r="I18" s="747"/>
      <c r="J18" s="194">
        <v>246056</v>
      </c>
      <c r="K18" s="185">
        <v>10930</v>
      </c>
      <c r="L18" s="195">
        <v>246056</v>
      </c>
      <c r="M18" s="143"/>
      <c r="N18" s="183">
        <f t="shared" si="1"/>
        <v>4.4420782260948727E-2</v>
      </c>
      <c r="O18" s="758"/>
      <c r="P18" s="687" t="s">
        <v>549</v>
      </c>
      <c r="Q18" s="578">
        <f t="shared" si="2"/>
        <v>0.9555792177390513</v>
      </c>
      <c r="R18" s="5">
        <f t="shared" si="3"/>
        <v>235126</v>
      </c>
    </row>
    <row r="19" spans="1:18" ht="62.25" customHeight="1" x14ac:dyDescent="0.25">
      <c r="A19" s="760"/>
      <c r="B19" s="746"/>
      <c r="C19" s="746"/>
      <c r="D19" s="724"/>
      <c r="E19" s="771"/>
      <c r="F19" s="739"/>
      <c r="G19" s="802"/>
      <c r="H19" s="184" t="s">
        <v>155</v>
      </c>
      <c r="I19" s="192" t="s">
        <v>260</v>
      </c>
      <c r="J19" s="194">
        <v>2796</v>
      </c>
      <c r="K19" s="185">
        <f t="shared" si="0"/>
        <v>2796</v>
      </c>
      <c r="L19" s="195">
        <v>2796</v>
      </c>
      <c r="M19" s="143"/>
      <c r="N19" s="183">
        <f t="shared" si="1"/>
        <v>1</v>
      </c>
      <c r="O19" s="758"/>
      <c r="P19" s="188" t="s">
        <v>295</v>
      </c>
      <c r="Q19" s="578">
        <f t="shared" si="2"/>
        <v>0</v>
      </c>
      <c r="R19" s="5">
        <f t="shared" si="3"/>
        <v>0</v>
      </c>
    </row>
    <row r="20" spans="1:18" ht="388.5" customHeight="1" x14ac:dyDescent="0.25">
      <c r="A20" s="760"/>
      <c r="B20" s="746"/>
      <c r="C20" s="746"/>
      <c r="D20" s="724"/>
      <c r="E20" s="771"/>
      <c r="F20" s="745"/>
      <c r="G20" s="802"/>
      <c r="H20" s="184" t="s">
        <v>140</v>
      </c>
      <c r="I20" s="409" t="s">
        <v>384</v>
      </c>
      <c r="J20" s="185">
        <v>2400910</v>
      </c>
      <c r="K20" s="185">
        <f t="shared" si="0"/>
        <v>10006</v>
      </c>
      <c r="L20" s="414">
        <v>10006</v>
      </c>
      <c r="M20" s="398"/>
      <c r="N20" s="183">
        <f t="shared" si="1"/>
        <v>4.1675864568017961E-3</v>
      </c>
      <c r="O20" s="759"/>
      <c r="P20" s="416" t="s">
        <v>532</v>
      </c>
      <c r="Q20" s="578">
        <f t="shared" si="2"/>
        <v>0.99583241354319818</v>
      </c>
      <c r="R20" s="5">
        <f t="shared" si="3"/>
        <v>2390904</v>
      </c>
    </row>
    <row r="21" spans="1:18" ht="61.5" customHeight="1" x14ac:dyDescent="0.25">
      <c r="A21" s="760">
        <v>4</v>
      </c>
      <c r="B21" s="746" t="s">
        <v>4</v>
      </c>
      <c r="C21" s="746" t="s">
        <v>180</v>
      </c>
      <c r="D21" s="724" t="s">
        <v>45</v>
      </c>
      <c r="E21" s="771" t="s">
        <v>10</v>
      </c>
      <c r="F21" s="738">
        <v>6805967.21</v>
      </c>
      <c r="G21" s="802" t="s">
        <v>261</v>
      </c>
      <c r="H21" s="184" t="s">
        <v>140</v>
      </c>
      <c r="I21" s="798" t="s">
        <v>264</v>
      </c>
      <c r="J21" s="185">
        <v>5610</v>
      </c>
      <c r="K21" s="185">
        <f t="shared" si="0"/>
        <v>0</v>
      </c>
      <c r="L21" s="189">
        <v>0</v>
      </c>
      <c r="M21" s="187"/>
      <c r="N21" s="183">
        <f t="shared" si="1"/>
        <v>0</v>
      </c>
      <c r="O21" s="772">
        <f>(K21+K22+K23+K24+K25+K26+K27+K28+K29)/F21</f>
        <v>4.5557081077973634E-3</v>
      </c>
      <c r="P21" s="188" t="s">
        <v>234</v>
      </c>
      <c r="Q21" s="578">
        <f t="shared" si="2"/>
        <v>1</v>
      </c>
      <c r="R21" s="5">
        <f t="shared" si="3"/>
        <v>5610</v>
      </c>
    </row>
    <row r="22" spans="1:18" ht="62.25" customHeight="1" x14ac:dyDescent="0.25">
      <c r="A22" s="760"/>
      <c r="B22" s="746"/>
      <c r="C22" s="746"/>
      <c r="D22" s="724"/>
      <c r="E22" s="771"/>
      <c r="F22" s="739"/>
      <c r="G22" s="802"/>
      <c r="H22" s="184" t="s">
        <v>154</v>
      </c>
      <c r="I22" s="799"/>
      <c r="J22" s="194">
        <v>1356</v>
      </c>
      <c r="K22" s="185">
        <f t="shared" si="0"/>
        <v>0</v>
      </c>
      <c r="L22" s="195">
        <v>0</v>
      </c>
      <c r="M22" s="143"/>
      <c r="N22" s="183">
        <f t="shared" si="1"/>
        <v>0</v>
      </c>
      <c r="O22" s="758"/>
      <c r="P22" s="188" t="s">
        <v>235</v>
      </c>
      <c r="Q22" s="578">
        <f t="shared" si="2"/>
        <v>1</v>
      </c>
      <c r="R22" s="5">
        <f t="shared" si="3"/>
        <v>1356</v>
      </c>
    </row>
    <row r="23" spans="1:18" ht="162.75" customHeight="1" x14ac:dyDescent="0.25">
      <c r="A23" s="760"/>
      <c r="B23" s="746"/>
      <c r="C23" s="746"/>
      <c r="D23" s="724"/>
      <c r="E23" s="771"/>
      <c r="F23" s="739"/>
      <c r="G23" s="802"/>
      <c r="H23" s="184" t="s">
        <v>140</v>
      </c>
      <c r="I23" s="798" t="s">
        <v>264</v>
      </c>
      <c r="J23" s="194">
        <v>6317</v>
      </c>
      <c r="K23" s="185">
        <f t="shared" si="0"/>
        <v>0</v>
      </c>
      <c r="L23" s="195">
        <v>0</v>
      </c>
      <c r="M23" s="143"/>
      <c r="N23" s="183">
        <f t="shared" si="1"/>
        <v>0</v>
      </c>
      <c r="O23" s="758"/>
      <c r="P23" s="188" t="s">
        <v>236</v>
      </c>
      <c r="Q23" s="578">
        <f t="shared" si="2"/>
        <v>1</v>
      </c>
      <c r="R23" s="5">
        <f t="shared" si="3"/>
        <v>6317</v>
      </c>
    </row>
    <row r="24" spans="1:18" ht="61.5" customHeight="1" x14ac:dyDescent="0.25">
      <c r="A24" s="760"/>
      <c r="B24" s="746"/>
      <c r="C24" s="746"/>
      <c r="D24" s="724"/>
      <c r="E24" s="771"/>
      <c r="F24" s="739"/>
      <c r="G24" s="802"/>
      <c r="H24" s="184" t="s">
        <v>154</v>
      </c>
      <c r="I24" s="799"/>
      <c r="J24" s="194">
        <v>1760</v>
      </c>
      <c r="K24" s="185">
        <f t="shared" si="0"/>
        <v>0</v>
      </c>
      <c r="L24" s="195">
        <v>0</v>
      </c>
      <c r="M24" s="143"/>
      <c r="N24" s="183">
        <f t="shared" si="1"/>
        <v>0</v>
      </c>
      <c r="O24" s="758"/>
      <c r="P24" s="188" t="s">
        <v>238</v>
      </c>
      <c r="Q24" s="578">
        <f t="shared" si="2"/>
        <v>1</v>
      </c>
      <c r="R24" s="5">
        <f t="shared" si="3"/>
        <v>1760</v>
      </c>
    </row>
    <row r="25" spans="1:18" ht="60" customHeight="1" x14ac:dyDescent="0.25">
      <c r="A25" s="760"/>
      <c r="B25" s="746"/>
      <c r="C25" s="746"/>
      <c r="D25" s="724"/>
      <c r="E25" s="771"/>
      <c r="F25" s="739"/>
      <c r="G25" s="802"/>
      <c r="H25" s="184" t="s">
        <v>140</v>
      </c>
      <c r="I25" s="798" t="s">
        <v>265</v>
      </c>
      <c r="J25" s="185">
        <v>203970</v>
      </c>
      <c r="K25" s="185">
        <f t="shared" si="0"/>
        <v>1020</v>
      </c>
      <c r="L25" s="189">
        <v>1020</v>
      </c>
      <c r="M25" s="187"/>
      <c r="N25" s="183">
        <f t="shared" si="1"/>
        <v>5.0007354022650391E-3</v>
      </c>
      <c r="O25" s="758"/>
      <c r="P25" s="188" t="s">
        <v>237</v>
      </c>
      <c r="Q25" s="578">
        <f t="shared" si="2"/>
        <v>0.99499926459773491</v>
      </c>
      <c r="R25" s="5">
        <f t="shared" si="3"/>
        <v>202950</v>
      </c>
    </row>
    <row r="26" spans="1:18" ht="57.75" customHeight="1" x14ac:dyDescent="0.25">
      <c r="A26" s="760"/>
      <c r="B26" s="746"/>
      <c r="C26" s="746"/>
      <c r="D26" s="724"/>
      <c r="E26" s="771"/>
      <c r="F26" s="739"/>
      <c r="G26" s="802"/>
      <c r="H26" s="184" t="s">
        <v>154</v>
      </c>
      <c r="I26" s="799"/>
      <c r="J26" s="194">
        <v>62628</v>
      </c>
      <c r="K26" s="185">
        <f t="shared" si="0"/>
        <v>0</v>
      </c>
      <c r="L26" s="195">
        <v>0</v>
      </c>
      <c r="M26" s="143"/>
      <c r="N26" s="183">
        <f t="shared" si="1"/>
        <v>0</v>
      </c>
      <c r="O26" s="758"/>
      <c r="P26" s="188" t="s">
        <v>239</v>
      </c>
      <c r="Q26" s="578">
        <f t="shared" si="2"/>
        <v>1</v>
      </c>
      <c r="R26" s="5">
        <f t="shared" si="3"/>
        <v>62628</v>
      </c>
    </row>
    <row r="27" spans="1:18" ht="252" customHeight="1" x14ac:dyDescent="0.25">
      <c r="A27" s="760"/>
      <c r="B27" s="746"/>
      <c r="C27" s="746"/>
      <c r="D27" s="724"/>
      <c r="E27" s="771"/>
      <c r="F27" s="739"/>
      <c r="G27" s="802"/>
      <c r="H27" s="184" t="s">
        <v>146</v>
      </c>
      <c r="I27" s="743" t="s">
        <v>259</v>
      </c>
      <c r="J27" s="185">
        <v>54643</v>
      </c>
      <c r="K27" s="185">
        <v>13661</v>
      </c>
      <c r="L27" s="195">
        <v>54643</v>
      </c>
      <c r="M27" s="187"/>
      <c r="N27" s="183">
        <f t="shared" si="1"/>
        <v>0.25000457515143754</v>
      </c>
      <c r="O27" s="758"/>
      <c r="P27" s="650" t="s">
        <v>550</v>
      </c>
      <c r="Q27" s="578">
        <f t="shared" si="2"/>
        <v>0.74999542484856252</v>
      </c>
      <c r="R27" s="5">
        <f t="shared" si="3"/>
        <v>40982</v>
      </c>
    </row>
    <row r="28" spans="1:18" ht="95.25" customHeight="1" x14ac:dyDescent="0.25">
      <c r="A28" s="760"/>
      <c r="B28" s="746"/>
      <c r="C28" s="746"/>
      <c r="D28" s="724"/>
      <c r="E28" s="771"/>
      <c r="F28" s="739"/>
      <c r="G28" s="802"/>
      <c r="H28" s="184" t="s">
        <v>154</v>
      </c>
      <c r="I28" s="747"/>
      <c r="J28" s="194">
        <v>54643</v>
      </c>
      <c r="K28" s="185">
        <v>2536</v>
      </c>
      <c r="L28" s="195">
        <v>54643</v>
      </c>
      <c r="M28" s="143"/>
      <c r="N28" s="183">
        <f t="shared" si="1"/>
        <v>4.6410336182127629E-2</v>
      </c>
      <c r="O28" s="758"/>
      <c r="P28" s="650" t="s">
        <v>551</v>
      </c>
      <c r="Q28" s="578">
        <f t="shared" si="2"/>
        <v>0.95358966381787236</v>
      </c>
      <c r="R28" s="5">
        <f t="shared" si="3"/>
        <v>52107</v>
      </c>
    </row>
    <row r="29" spans="1:18" ht="214.5" customHeight="1" x14ac:dyDescent="0.25">
      <c r="A29" s="760"/>
      <c r="B29" s="746"/>
      <c r="C29" s="746"/>
      <c r="D29" s="724"/>
      <c r="E29" s="771"/>
      <c r="F29" s="745"/>
      <c r="G29" s="802"/>
      <c r="H29" s="184" t="s">
        <v>146</v>
      </c>
      <c r="I29" s="415" t="s">
        <v>385</v>
      </c>
      <c r="J29" s="185">
        <v>474280.44</v>
      </c>
      <c r="K29" s="185">
        <f t="shared" si="0"/>
        <v>13789</v>
      </c>
      <c r="L29" s="414">
        <v>13789</v>
      </c>
      <c r="M29" s="398"/>
      <c r="N29" s="183">
        <f t="shared" si="1"/>
        <v>2.9073516082594508E-2</v>
      </c>
      <c r="O29" s="759"/>
      <c r="P29" s="416" t="s">
        <v>500</v>
      </c>
      <c r="Q29" s="578">
        <f t="shared" si="2"/>
        <v>0.97092648391740544</v>
      </c>
      <c r="R29" s="5">
        <f t="shared" si="3"/>
        <v>460491.44</v>
      </c>
    </row>
    <row r="30" spans="1:18" ht="45" x14ac:dyDescent="0.25">
      <c r="A30" s="760">
        <v>5</v>
      </c>
      <c r="B30" s="746" t="s">
        <v>4</v>
      </c>
      <c r="C30" s="746" t="s">
        <v>181</v>
      </c>
      <c r="D30" s="724" t="s">
        <v>45</v>
      </c>
      <c r="E30" s="771" t="s">
        <v>10</v>
      </c>
      <c r="F30" s="738">
        <v>6348047.6299999999</v>
      </c>
      <c r="G30" s="802" t="s">
        <v>261</v>
      </c>
      <c r="H30" s="184" t="s">
        <v>160</v>
      </c>
      <c r="I30" s="196" t="s">
        <v>265</v>
      </c>
      <c r="J30" s="194">
        <v>66</v>
      </c>
      <c r="K30" s="185">
        <f t="shared" si="0"/>
        <v>66</v>
      </c>
      <c r="L30" s="195">
        <v>66</v>
      </c>
      <c r="M30" s="143"/>
      <c r="N30" s="183">
        <f t="shared" si="1"/>
        <v>1</v>
      </c>
      <c r="O30" s="772">
        <f>(K30+K31+K32+K33)/F30</f>
        <v>4.9378961575308787E-3</v>
      </c>
      <c r="P30" s="416" t="s">
        <v>240</v>
      </c>
      <c r="Q30" s="578">
        <f t="shared" si="2"/>
        <v>0</v>
      </c>
      <c r="R30" s="5">
        <f t="shared" si="3"/>
        <v>0</v>
      </c>
    </row>
    <row r="31" spans="1:18" ht="161.25" customHeight="1" x14ac:dyDescent="0.25">
      <c r="A31" s="760"/>
      <c r="B31" s="746"/>
      <c r="C31" s="746"/>
      <c r="D31" s="724"/>
      <c r="E31" s="771"/>
      <c r="F31" s="739"/>
      <c r="G31" s="802"/>
      <c r="H31" s="184" t="s">
        <v>160</v>
      </c>
      <c r="I31" s="743" t="s">
        <v>259</v>
      </c>
      <c r="J31" s="194">
        <v>54937</v>
      </c>
      <c r="K31" s="185">
        <v>13734</v>
      </c>
      <c r="L31" s="195">
        <v>54937</v>
      </c>
      <c r="M31" s="143"/>
      <c r="N31" s="183">
        <f t="shared" si="1"/>
        <v>0.24999544933287221</v>
      </c>
      <c r="O31" s="758"/>
      <c r="P31" s="416" t="s">
        <v>552</v>
      </c>
      <c r="Q31" s="578">
        <f t="shared" si="2"/>
        <v>0.75000455066712779</v>
      </c>
      <c r="R31" s="5">
        <f t="shared" si="3"/>
        <v>41203</v>
      </c>
    </row>
    <row r="32" spans="1:18" ht="60" x14ac:dyDescent="0.25">
      <c r="A32" s="760"/>
      <c r="B32" s="746"/>
      <c r="C32" s="746"/>
      <c r="D32" s="724"/>
      <c r="E32" s="771"/>
      <c r="F32" s="739"/>
      <c r="G32" s="802"/>
      <c r="H32" s="184" t="s">
        <v>154</v>
      </c>
      <c r="I32" s="747"/>
      <c r="J32" s="194">
        <v>54937</v>
      </c>
      <c r="K32" s="185">
        <v>2550</v>
      </c>
      <c r="L32" s="195">
        <v>54937</v>
      </c>
      <c r="M32" s="143"/>
      <c r="N32" s="183">
        <f t="shared" si="1"/>
        <v>4.6416804703569542E-2</v>
      </c>
      <c r="O32" s="758"/>
      <c r="P32" s="416" t="s">
        <v>553</v>
      </c>
      <c r="Q32" s="578">
        <f t="shared" si="2"/>
        <v>0.95358319529643043</v>
      </c>
      <c r="R32" s="5">
        <f t="shared" si="3"/>
        <v>52387</v>
      </c>
    </row>
    <row r="33" spans="1:18" ht="182.25" customHeight="1" x14ac:dyDescent="0.25">
      <c r="A33" s="760"/>
      <c r="B33" s="746"/>
      <c r="C33" s="746"/>
      <c r="D33" s="724"/>
      <c r="E33" s="771"/>
      <c r="F33" s="745"/>
      <c r="G33" s="802"/>
      <c r="H33" s="184" t="s">
        <v>140</v>
      </c>
      <c r="I33" s="415" t="s">
        <v>386</v>
      </c>
      <c r="J33" s="185">
        <v>672878.4</v>
      </c>
      <c r="K33" s="185">
        <f t="shared" si="0"/>
        <v>14996</v>
      </c>
      <c r="L33" s="414">
        <v>14996</v>
      </c>
      <c r="M33" s="398"/>
      <c r="N33" s="183">
        <f t="shared" si="1"/>
        <v>2.228634475411902E-2</v>
      </c>
      <c r="O33" s="759"/>
      <c r="P33" s="416" t="s">
        <v>502</v>
      </c>
      <c r="Q33" s="578">
        <f t="shared" si="2"/>
        <v>0.97771365524588094</v>
      </c>
      <c r="R33" s="5">
        <f t="shared" si="3"/>
        <v>657882.4</v>
      </c>
    </row>
    <row r="34" spans="1:18" ht="159" customHeight="1" x14ac:dyDescent="0.25">
      <c r="A34" s="383">
        <v>6</v>
      </c>
      <c r="B34" s="197" t="s">
        <v>4</v>
      </c>
      <c r="C34" s="197" t="s">
        <v>182</v>
      </c>
      <c r="D34" s="198" t="s">
        <v>46</v>
      </c>
      <c r="E34" s="199" t="s">
        <v>8</v>
      </c>
      <c r="F34" s="200">
        <v>67542348.040000007</v>
      </c>
      <c r="G34" s="201" t="s">
        <v>165</v>
      </c>
      <c r="H34" s="184" t="s">
        <v>139</v>
      </c>
      <c r="I34" s="312" t="s">
        <v>250</v>
      </c>
      <c r="J34" s="185">
        <v>5787124.75</v>
      </c>
      <c r="K34" s="185">
        <f t="shared" si="0"/>
        <v>5759375</v>
      </c>
      <c r="L34" s="414">
        <v>5759375</v>
      </c>
      <c r="M34" s="187"/>
      <c r="N34" s="183">
        <f t="shared" si="1"/>
        <v>0.99520491587813098</v>
      </c>
      <c r="O34" s="183">
        <f>K34/F34</f>
        <v>8.5270577158335928E-2</v>
      </c>
      <c r="P34" s="416" t="s">
        <v>414</v>
      </c>
      <c r="Q34" s="578">
        <f t="shared" si="2"/>
        <v>4.7950841218689817E-3</v>
      </c>
      <c r="R34" s="5">
        <f t="shared" si="3"/>
        <v>27749.75</v>
      </c>
    </row>
    <row r="35" spans="1:18" ht="162" customHeight="1" x14ac:dyDescent="0.25">
      <c r="A35" s="383">
        <v>7</v>
      </c>
      <c r="B35" s="197" t="s">
        <v>4</v>
      </c>
      <c r="C35" s="197" t="s">
        <v>183</v>
      </c>
      <c r="D35" s="198" t="s">
        <v>47</v>
      </c>
      <c r="E35" s="199" t="s">
        <v>8</v>
      </c>
      <c r="F35" s="200">
        <v>109809294.19</v>
      </c>
      <c r="G35" s="201" t="s">
        <v>165</v>
      </c>
      <c r="H35" s="184" t="s">
        <v>139</v>
      </c>
      <c r="I35" s="192" t="s">
        <v>250</v>
      </c>
      <c r="J35" s="185">
        <v>4715937.32</v>
      </c>
      <c r="K35" s="185">
        <f t="shared" si="0"/>
        <v>4711313</v>
      </c>
      <c r="L35" s="414">
        <v>4711313</v>
      </c>
      <c r="M35" s="187"/>
      <c r="N35" s="183">
        <f t="shared" si="1"/>
        <v>0.9990194271708428</v>
      </c>
      <c r="O35" s="183">
        <f t="shared" ref="O35" si="4">K35/F35</f>
        <v>4.2904501251489195E-2</v>
      </c>
      <c r="P35" s="416" t="s">
        <v>415</v>
      </c>
      <c r="Q35" s="578">
        <f t="shared" si="2"/>
        <v>9.8057282915717334E-4</v>
      </c>
      <c r="R35" s="5">
        <f t="shared" si="3"/>
        <v>4624.320000000298</v>
      </c>
    </row>
    <row r="36" spans="1:18" ht="291" customHeight="1" x14ac:dyDescent="0.25">
      <c r="A36" s="727">
        <v>8</v>
      </c>
      <c r="B36" s="730" t="s">
        <v>4</v>
      </c>
      <c r="C36" s="730" t="s">
        <v>184</v>
      </c>
      <c r="D36" s="730" t="s">
        <v>48</v>
      </c>
      <c r="E36" s="730" t="s">
        <v>16</v>
      </c>
      <c r="F36" s="846">
        <v>5213341.5599999996</v>
      </c>
      <c r="G36" s="730" t="s">
        <v>269</v>
      </c>
      <c r="H36" s="184" t="s">
        <v>140</v>
      </c>
      <c r="I36" s="378" t="s">
        <v>342</v>
      </c>
      <c r="J36" s="185">
        <v>3263660</v>
      </c>
      <c r="K36" s="185">
        <f t="shared" si="0"/>
        <v>815915</v>
      </c>
      <c r="L36" s="186"/>
      <c r="M36" s="187">
        <v>815915</v>
      </c>
      <c r="N36" s="183">
        <f t="shared" si="1"/>
        <v>0.25</v>
      </c>
      <c r="O36" s="772">
        <f>(K36+K37)/F36</f>
        <v>0.16321873220982669</v>
      </c>
      <c r="P36" s="438" t="s">
        <v>519</v>
      </c>
      <c r="Q36" s="578">
        <f t="shared" si="2"/>
        <v>0.75</v>
      </c>
      <c r="R36" s="5">
        <f t="shared" si="3"/>
        <v>2447745</v>
      </c>
    </row>
    <row r="37" spans="1:18" ht="78.75" customHeight="1" x14ac:dyDescent="0.25">
      <c r="A37" s="748"/>
      <c r="B37" s="749"/>
      <c r="C37" s="749"/>
      <c r="D37" s="749"/>
      <c r="E37" s="749"/>
      <c r="F37" s="847"/>
      <c r="G37" s="749"/>
      <c r="H37" s="495" t="s">
        <v>30</v>
      </c>
      <c r="I37" s="498" t="s">
        <v>427</v>
      </c>
      <c r="J37" s="496">
        <v>35000</v>
      </c>
      <c r="K37" s="496">
        <v>35000</v>
      </c>
      <c r="L37" s="193">
        <v>35000</v>
      </c>
      <c r="M37" s="187"/>
      <c r="N37" s="494">
        <f t="shared" si="1"/>
        <v>1</v>
      </c>
      <c r="O37" s="759"/>
      <c r="P37" s="497" t="s">
        <v>518</v>
      </c>
      <c r="Q37" s="578">
        <f t="shared" si="2"/>
        <v>0</v>
      </c>
      <c r="R37" s="5">
        <f t="shared" si="3"/>
        <v>0</v>
      </c>
    </row>
    <row r="38" spans="1:18" ht="65.25" customHeight="1" x14ac:dyDescent="0.25">
      <c r="A38" s="760">
        <v>9</v>
      </c>
      <c r="B38" s="746" t="s">
        <v>4</v>
      </c>
      <c r="C38" s="746" t="s">
        <v>185</v>
      </c>
      <c r="D38" s="724" t="s">
        <v>49</v>
      </c>
      <c r="E38" s="800" t="s">
        <v>16</v>
      </c>
      <c r="F38" s="801">
        <v>7683717.46</v>
      </c>
      <c r="G38" s="746" t="s">
        <v>270</v>
      </c>
      <c r="H38" s="203" t="s">
        <v>140</v>
      </c>
      <c r="I38" s="837" t="s">
        <v>343</v>
      </c>
      <c r="J38" s="185">
        <v>994</v>
      </c>
      <c r="K38" s="185">
        <f t="shared" si="0"/>
        <v>994</v>
      </c>
      <c r="L38" s="189">
        <v>994</v>
      </c>
      <c r="M38" s="187"/>
      <c r="N38" s="183">
        <f t="shared" si="1"/>
        <v>1</v>
      </c>
      <c r="O38" s="772">
        <f>(K38+K39+K40)/F38</f>
        <v>0.13133817780957291</v>
      </c>
      <c r="P38" s="827" t="s">
        <v>442</v>
      </c>
      <c r="Q38" s="578">
        <f t="shared" si="2"/>
        <v>0</v>
      </c>
      <c r="R38" s="5">
        <f t="shared" si="3"/>
        <v>0</v>
      </c>
    </row>
    <row r="39" spans="1:18" ht="37.5" customHeight="1" x14ac:dyDescent="0.25">
      <c r="A39" s="760"/>
      <c r="B39" s="746"/>
      <c r="C39" s="746"/>
      <c r="D39" s="724"/>
      <c r="E39" s="800"/>
      <c r="F39" s="801"/>
      <c r="G39" s="746"/>
      <c r="H39" s="475" t="s">
        <v>154</v>
      </c>
      <c r="I39" s="845"/>
      <c r="J39" s="476">
        <v>924</v>
      </c>
      <c r="K39" s="476">
        <v>924</v>
      </c>
      <c r="L39" s="189">
        <v>924</v>
      </c>
      <c r="M39" s="187"/>
      <c r="N39" s="474">
        <f t="shared" si="1"/>
        <v>1</v>
      </c>
      <c r="O39" s="758"/>
      <c r="P39" s="783"/>
      <c r="Q39" s="578">
        <f t="shared" si="2"/>
        <v>0</v>
      </c>
      <c r="R39" s="5">
        <f t="shared" si="3"/>
        <v>0</v>
      </c>
    </row>
    <row r="40" spans="1:18" ht="45" x14ac:dyDescent="0.25">
      <c r="A40" s="760"/>
      <c r="B40" s="746"/>
      <c r="C40" s="746"/>
      <c r="D40" s="724"/>
      <c r="E40" s="800"/>
      <c r="F40" s="801"/>
      <c r="G40" s="746"/>
      <c r="H40" s="203" t="s">
        <v>140</v>
      </c>
      <c r="I40" s="204" t="s">
        <v>251</v>
      </c>
      <c r="J40" s="185">
        <v>4028983</v>
      </c>
      <c r="K40" s="185">
        <f t="shared" si="0"/>
        <v>1007247.45</v>
      </c>
      <c r="L40" s="186"/>
      <c r="M40" s="187">
        <v>1007247.45</v>
      </c>
      <c r="N40" s="183">
        <f t="shared" si="1"/>
        <v>0.25000042194270861</v>
      </c>
      <c r="O40" s="759"/>
      <c r="P40" s="416" t="s">
        <v>241</v>
      </c>
      <c r="Q40" s="578">
        <f t="shared" si="2"/>
        <v>0.74999957805729134</v>
      </c>
      <c r="R40" s="5">
        <f t="shared" si="3"/>
        <v>3021735.55</v>
      </c>
    </row>
    <row r="41" spans="1:18" ht="90" x14ac:dyDescent="0.25">
      <c r="A41" s="727">
        <v>10</v>
      </c>
      <c r="B41" s="730" t="s">
        <v>4</v>
      </c>
      <c r="C41" s="730" t="s">
        <v>186</v>
      </c>
      <c r="D41" s="733" t="s">
        <v>50</v>
      </c>
      <c r="E41" s="804" t="s">
        <v>16</v>
      </c>
      <c r="F41" s="806">
        <v>13179425.42</v>
      </c>
      <c r="G41" s="730" t="s">
        <v>166</v>
      </c>
      <c r="H41" s="184" t="s">
        <v>140</v>
      </c>
      <c r="I41" s="743" t="s">
        <v>252</v>
      </c>
      <c r="J41" s="185">
        <v>567133</v>
      </c>
      <c r="K41" s="218">
        <f t="shared" si="0"/>
        <v>567133</v>
      </c>
      <c r="L41" s="186"/>
      <c r="M41" s="187">
        <v>567133</v>
      </c>
      <c r="N41" s="183">
        <f t="shared" si="1"/>
        <v>1</v>
      </c>
      <c r="O41" s="772">
        <f t="shared" ref="O41:O43" si="5">K41/F41</f>
        <v>4.3031693865755796E-2</v>
      </c>
      <c r="P41" s="416" t="s">
        <v>535</v>
      </c>
      <c r="Q41" s="578">
        <f t="shared" si="2"/>
        <v>0</v>
      </c>
      <c r="R41" s="5">
        <f t="shared" si="3"/>
        <v>0</v>
      </c>
    </row>
    <row r="42" spans="1:18" ht="45" x14ac:dyDescent="0.25">
      <c r="A42" s="748"/>
      <c r="B42" s="749"/>
      <c r="C42" s="749"/>
      <c r="D42" s="723"/>
      <c r="E42" s="805"/>
      <c r="F42" s="765"/>
      <c r="G42" s="749"/>
      <c r="H42" s="564" t="s">
        <v>30</v>
      </c>
      <c r="I42" s="747"/>
      <c r="J42" s="566">
        <v>0</v>
      </c>
      <c r="K42" s="218">
        <v>0</v>
      </c>
      <c r="L42" s="186"/>
      <c r="M42" s="187"/>
      <c r="N42" s="565">
        <v>0</v>
      </c>
      <c r="O42" s="759"/>
      <c r="P42" s="416" t="s">
        <v>484</v>
      </c>
      <c r="Q42" s="578" t="e">
        <f t="shared" si="2"/>
        <v>#DIV/0!</v>
      </c>
      <c r="R42" s="5">
        <f t="shared" si="3"/>
        <v>0</v>
      </c>
    </row>
    <row r="43" spans="1:18" ht="180" customHeight="1" x14ac:dyDescent="0.25">
      <c r="A43" s="727">
        <v>11</v>
      </c>
      <c r="B43" s="730" t="s">
        <v>4</v>
      </c>
      <c r="C43" s="812" t="s">
        <v>187</v>
      </c>
      <c r="D43" s="733" t="s">
        <v>51</v>
      </c>
      <c r="E43" s="804" t="s">
        <v>16</v>
      </c>
      <c r="F43" s="806">
        <v>11568526.630000001</v>
      </c>
      <c r="G43" s="730" t="s">
        <v>166</v>
      </c>
      <c r="H43" s="184" t="s">
        <v>140</v>
      </c>
      <c r="I43" s="743" t="s">
        <v>253</v>
      </c>
      <c r="J43" s="185">
        <v>2675451.1</v>
      </c>
      <c r="K43" s="612">
        <f t="shared" si="0"/>
        <v>2675451.1</v>
      </c>
      <c r="L43" s="186"/>
      <c r="M43" s="187">
        <v>2675451.1</v>
      </c>
      <c r="N43" s="183">
        <f t="shared" si="1"/>
        <v>1</v>
      </c>
      <c r="O43" s="772">
        <f t="shared" si="5"/>
        <v>0.23126982247349503</v>
      </c>
      <c r="P43" s="416" t="s">
        <v>536</v>
      </c>
      <c r="Q43" s="578">
        <f t="shared" si="2"/>
        <v>0</v>
      </c>
      <c r="R43" s="5">
        <f t="shared" si="3"/>
        <v>0</v>
      </c>
    </row>
    <row r="44" spans="1:18" ht="82.5" customHeight="1" x14ac:dyDescent="0.25">
      <c r="A44" s="748"/>
      <c r="B44" s="749"/>
      <c r="C44" s="749"/>
      <c r="D44" s="723"/>
      <c r="E44" s="805"/>
      <c r="F44" s="765"/>
      <c r="G44" s="749"/>
      <c r="H44" s="564" t="s">
        <v>30</v>
      </c>
      <c r="I44" s="747"/>
      <c r="J44" s="566">
        <v>0</v>
      </c>
      <c r="K44" s="218">
        <v>0</v>
      </c>
      <c r="L44" s="186"/>
      <c r="M44" s="187"/>
      <c r="N44" s="565">
        <v>0</v>
      </c>
      <c r="O44" s="759"/>
      <c r="P44" s="416" t="s">
        <v>533</v>
      </c>
      <c r="Q44" s="578" t="e">
        <f t="shared" si="2"/>
        <v>#DIV/0!</v>
      </c>
      <c r="R44" s="5">
        <f t="shared" si="3"/>
        <v>0</v>
      </c>
    </row>
    <row r="45" spans="1:18" ht="144.75" customHeight="1" x14ac:dyDescent="0.25">
      <c r="A45" s="727">
        <v>12</v>
      </c>
      <c r="B45" s="730" t="s">
        <v>4</v>
      </c>
      <c r="C45" s="730" t="s">
        <v>188</v>
      </c>
      <c r="D45" s="750" t="s">
        <v>425</v>
      </c>
      <c r="E45" s="735" t="s">
        <v>8</v>
      </c>
      <c r="F45" s="834">
        <v>87687163</v>
      </c>
      <c r="G45" s="828" t="s">
        <v>460</v>
      </c>
      <c r="H45" s="184" t="s">
        <v>151</v>
      </c>
      <c r="I45" s="196" t="s">
        <v>266</v>
      </c>
      <c r="J45" s="185">
        <v>4318559.55</v>
      </c>
      <c r="K45" s="185">
        <f t="shared" si="0"/>
        <v>0</v>
      </c>
      <c r="L45" s="189">
        <v>0</v>
      </c>
      <c r="M45" s="187"/>
      <c r="N45" s="183">
        <f t="shared" si="1"/>
        <v>0</v>
      </c>
      <c r="O45" s="772">
        <f>(K45+K46+K47+K48+K49+K50+N51)/F45</f>
        <v>0.86506731344472843</v>
      </c>
      <c r="P45" s="632" t="s">
        <v>534</v>
      </c>
      <c r="Q45" s="578">
        <f t="shared" si="2"/>
        <v>1</v>
      </c>
      <c r="R45" s="5">
        <f t="shared" si="3"/>
        <v>4318559.55</v>
      </c>
    </row>
    <row r="46" spans="1:18" ht="129" customHeight="1" x14ac:dyDescent="0.25">
      <c r="A46" s="728"/>
      <c r="B46" s="731"/>
      <c r="C46" s="731"/>
      <c r="D46" s="751"/>
      <c r="E46" s="736"/>
      <c r="F46" s="835"/>
      <c r="G46" s="829"/>
      <c r="H46" s="184" t="s">
        <v>139</v>
      </c>
      <c r="I46" s="837" t="s">
        <v>344</v>
      </c>
      <c r="J46" s="185">
        <v>1225412</v>
      </c>
      <c r="K46" s="185">
        <f t="shared" si="0"/>
        <v>1225412</v>
      </c>
      <c r="L46" s="189">
        <v>1225412</v>
      </c>
      <c r="M46" s="190"/>
      <c r="N46" s="183">
        <f t="shared" si="1"/>
        <v>1</v>
      </c>
      <c r="O46" s="758"/>
      <c r="P46" s="188" t="s">
        <v>248</v>
      </c>
      <c r="Q46" s="578">
        <f t="shared" si="2"/>
        <v>0</v>
      </c>
      <c r="R46" s="5">
        <f t="shared" si="3"/>
        <v>0</v>
      </c>
    </row>
    <row r="47" spans="1:18" ht="59.25" customHeight="1" x14ac:dyDescent="0.25">
      <c r="A47" s="728"/>
      <c r="B47" s="731"/>
      <c r="C47" s="731"/>
      <c r="D47" s="751"/>
      <c r="E47" s="736"/>
      <c r="F47" s="835"/>
      <c r="G47" s="829"/>
      <c r="H47" s="184" t="s">
        <v>153</v>
      </c>
      <c r="I47" s="838"/>
      <c r="J47" s="185">
        <v>797744</v>
      </c>
      <c r="K47" s="185">
        <f t="shared" si="0"/>
        <v>0</v>
      </c>
      <c r="L47" s="189">
        <v>0</v>
      </c>
      <c r="M47" s="190"/>
      <c r="N47" s="183">
        <f t="shared" si="1"/>
        <v>0</v>
      </c>
      <c r="O47" s="758"/>
      <c r="P47" s="188" t="s">
        <v>242</v>
      </c>
      <c r="Q47" s="578">
        <f t="shared" ref="Q47:Q80" si="6">R47/J47</f>
        <v>1</v>
      </c>
      <c r="R47" s="5">
        <f t="shared" ref="R47:R80" si="7">J47-K47</f>
        <v>797744</v>
      </c>
    </row>
    <row r="48" spans="1:18" ht="42" customHeight="1" x14ac:dyDescent="0.25">
      <c r="A48" s="728"/>
      <c r="B48" s="731"/>
      <c r="C48" s="731"/>
      <c r="D48" s="751"/>
      <c r="E48" s="736"/>
      <c r="F48" s="835"/>
      <c r="G48" s="829"/>
      <c r="H48" s="184" t="s">
        <v>156</v>
      </c>
      <c r="I48" s="747"/>
      <c r="J48" s="185">
        <v>25801</v>
      </c>
      <c r="K48" s="185">
        <v>25801</v>
      </c>
      <c r="L48" s="189">
        <v>25801</v>
      </c>
      <c r="M48" s="190"/>
      <c r="N48" s="183">
        <f t="shared" si="1"/>
        <v>1</v>
      </c>
      <c r="O48" s="758"/>
      <c r="P48" s="188" t="s">
        <v>243</v>
      </c>
      <c r="Q48" s="578">
        <f t="shared" si="6"/>
        <v>0</v>
      </c>
      <c r="R48" s="5">
        <f t="shared" si="7"/>
        <v>0</v>
      </c>
    </row>
    <row r="49" spans="1:18" ht="141.75" customHeight="1" x14ac:dyDescent="0.25">
      <c r="A49" s="728"/>
      <c r="B49" s="731"/>
      <c r="C49" s="731"/>
      <c r="D49" s="751"/>
      <c r="E49" s="736"/>
      <c r="F49" s="835"/>
      <c r="G49" s="829"/>
      <c r="H49" s="184" t="s">
        <v>139</v>
      </c>
      <c r="I49" s="217" t="s">
        <v>398</v>
      </c>
      <c r="J49" s="185">
        <v>63267368</v>
      </c>
      <c r="K49" s="185">
        <f t="shared" si="0"/>
        <v>63267368</v>
      </c>
      <c r="L49" s="186"/>
      <c r="M49" s="187">
        <v>63267368</v>
      </c>
      <c r="N49" s="183">
        <f t="shared" si="1"/>
        <v>1</v>
      </c>
      <c r="O49" s="758"/>
      <c r="P49" s="416" t="s">
        <v>397</v>
      </c>
      <c r="Q49" s="578">
        <f t="shared" si="6"/>
        <v>0</v>
      </c>
      <c r="R49" s="5">
        <f t="shared" si="7"/>
        <v>0</v>
      </c>
    </row>
    <row r="50" spans="1:18" ht="60.75" customHeight="1" x14ac:dyDescent="0.25">
      <c r="A50" s="728"/>
      <c r="B50" s="731"/>
      <c r="C50" s="731"/>
      <c r="D50" s="751"/>
      <c r="E50" s="736"/>
      <c r="F50" s="835"/>
      <c r="G50" s="829"/>
      <c r="H50" s="184" t="s">
        <v>144</v>
      </c>
      <c r="I50" s="196" t="s">
        <v>267</v>
      </c>
      <c r="J50" s="185">
        <v>11336717.52</v>
      </c>
      <c r="K50" s="185">
        <f t="shared" si="0"/>
        <v>11336717.52</v>
      </c>
      <c r="L50" s="186"/>
      <c r="M50" s="205">
        <v>11336717.52</v>
      </c>
      <c r="N50" s="183">
        <f t="shared" si="1"/>
        <v>1</v>
      </c>
      <c r="O50" s="758"/>
      <c r="P50" s="191" t="s">
        <v>268</v>
      </c>
      <c r="Q50" s="578">
        <f t="shared" si="6"/>
        <v>0</v>
      </c>
      <c r="R50" s="5">
        <f t="shared" si="7"/>
        <v>0</v>
      </c>
    </row>
    <row r="51" spans="1:18" ht="79.5" customHeight="1" x14ac:dyDescent="0.25">
      <c r="A51" s="748"/>
      <c r="B51" s="749"/>
      <c r="C51" s="749"/>
      <c r="D51" s="752"/>
      <c r="E51" s="770"/>
      <c r="F51" s="836"/>
      <c r="G51" s="830"/>
      <c r="H51" s="542" t="s">
        <v>30</v>
      </c>
      <c r="I51" s="545" t="s">
        <v>470</v>
      </c>
      <c r="J51" s="543">
        <v>0</v>
      </c>
      <c r="K51" s="543">
        <v>0</v>
      </c>
      <c r="L51" s="186"/>
      <c r="M51" s="205"/>
      <c r="N51" s="541">
        <v>0</v>
      </c>
      <c r="O51" s="759"/>
      <c r="P51" s="544" t="s">
        <v>469</v>
      </c>
      <c r="Q51" s="578" t="e">
        <f t="shared" si="6"/>
        <v>#DIV/0!</v>
      </c>
      <c r="R51" s="5">
        <f t="shared" si="7"/>
        <v>0</v>
      </c>
    </row>
    <row r="52" spans="1:18" ht="45" x14ac:dyDescent="0.25">
      <c r="A52" s="727">
        <v>13</v>
      </c>
      <c r="B52" s="730" t="s">
        <v>4</v>
      </c>
      <c r="C52" s="730" t="s">
        <v>20</v>
      </c>
      <c r="D52" s="803" t="s">
        <v>53</v>
      </c>
      <c r="E52" s="804" t="s">
        <v>16</v>
      </c>
      <c r="F52" s="806">
        <v>1548180.56</v>
      </c>
      <c r="G52" s="730" t="s">
        <v>270</v>
      </c>
      <c r="H52" s="184" t="s">
        <v>146</v>
      </c>
      <c r="I52" s="743" t="s">
        <v>254</v>
      </c>
      <c r="J52" s="185">
        <v>1105</v>
      </c>
      <c r="K52" s="185">
        <f t="shared" si="0"/>
        <v>940</v>
      </c>
      <c r="L52" s="189">
        <v>940</v>
      </c>
      <c r="M52" s="206"/>
      <c r="N52" s="183">
        <f t="shared" si="1"/>
        <v>0.85067873303167418</v>
      </c>
      <c r="O52" s="772">
        <f>(K52+K53)/F52</f>
        <v>1.1788030719104235E-3</v>
      </c>
      <c r="P52" s="827" t="s">
        <v>443</v>
      </c>
      <c r="Q52" s="578">
        <f t="shared" si="6"/>
        <v>0.14932126696832579</v>
      </c>
      <c r="R52" s="5">
        <f t="shared" si="7"/>
        <v>165</v>
      </c>
    </row>
    <row r="53" spans="1:18" ht="82.5" customHeight="1" x14ac:dyDescent="0.25">
      <c r="A53" s="748"/>
      <c r="B53" s="749"/>
      <c r="C53" s="749"/>
      <c r="D53" s="723"/>
      <c r="E53" s="805"/>
      <c r="F53" s="765"/>
      <c r="G53" s="749"/>
      <c r="H53" s="417" t="s">
        <v>147</v>
      </c>
      <c r="I53" s="747"/>
      <c r="J53" s="401">
        <v>885</v>
      </c>
      <c r="K53" s="401">
        <f t="shared" si="0"/>
        <v>885</v>
      </c>
      <c r="L53" s="189">
        <v>885</v>
      </c>
      <c r="M53" s="206"/>
      <c r="N53" s="400">
        <f t="shared" si="1"/>
        <v>1</v>
      </c>
      <c r="O53" s="759"/>
      <c r="P53" s="783"/>
      <c r="Q53" s="578">
        <f t="shared" si="6"/>
        <v>0</v>
      </c>
      <c r="R53" s="5">
        <f t="shared" si="7"/>
        <v>0</v>
      </c>
    </row>
    <row r="54" spans="1:18" ht="114" customHeight="1" x14ac:dyDescent="0.25">
      <c r="A54" s="383">
        <v>14</v>
      </c>
      <c r="B54" s="197" t="s">
        <v>4</v>
      </c>
      <c r="C54" s="197" t="s">
        <v>189</v>
      </c>
      <c r="D54" s="310" t="s">
        <v>304</v>
      </c>
      <c r="E54" s="207" t="s">
        <v>10</v>
      </c>
      <c r="F54" s="492">
        <v>24132550</v>
      </c>
      <c r="G54" s="483" t="s">
        <v>167</v>
      </c>
      <c r="H54" s="245" t="s">
        <v>299</v>
      </c>
      <c r="I54" s="312" t="s">
        <v>310</v>
      </c>
      <c r="J54" s="185">
        <v>43066.02</v>
      </c>
      <c r="K54" s="185">
        <f t="shared" si="0"/>
        <v>0</v>
      </c>
      <c r="L54" s="208">
        <v>0</v>
      </c>
      <c r="M54" s="190">
        <v>0</v>
      </c>
      <c r="N54" s="183">
        <f t="shared" si="1"/>
        <v>0</v>
      </c>
      <c r="O54" s="183">
        <f t="shared" ref="O54:O63" si="8">K54/F54</f>
        <v>0</v>
      </c>
      <c r="P54" s="379" t="s">
        <v>347</v>
      </c>
      <c r="Q54" s="578">
        <f t="shared" si="6"/>
        <v>1</v>
      </c>
      <c r="R54" s="5">
        <f t="shared" si="7"/>
        <v>43066.02</v>
      </c>
    </row>
    <row r="55" spans="1:18" ht="180" x14ac:dyDescent="0.25">
      <c r="A55" s="727">
        <v>15</v>
      </c>
      <c r="B55" s="807" t="s">
        <v>4</v>
      </c>
      <c r="C55" s="807" t="s">
        <v>21</v>
      </c>
      <c r="D55" s="750" t="s">
        <v>54</v>
      </c>
      <c r="E55" s="804" t="s">
        <v>10</v>
      </c>
      <c r="F55" s="820">
        <v>53089709.939999998</v>
      </c>
      <c r="G55" s="840" t="s">
        <v>436</v>
      </c>
      <c r="H55" s="499" t="s">
        <v>140</v>
      </c>
      <c r="I55" s="192" t="s">
        <v>255</v>
      </c>
      <c r="J55" s="185">
        <v>459110.99</v>
      </c>
      <c r="K55" s="185">
        <v>416658.1</v>
      </c>
      <c r="L55" s="211"/>
      <c r="M55" s="187">
        <v>416658.1</v>
      </c>
      <c r="N55" s="183">
        <f t="shared" si="1"/>
        <v>0.90753240300346538</v>
      </c>
      <c r="O55" s="772">
        <f>(K55+K56)/F55</f>
        <v>8.1697790492769075E-3</v>
      </c>
      <c r="P55" s="529" t="s">
        <v>453</v>
      </c>
      <c r="Q55" s="578">
        <f t="shared" si="6"/>
        <v>9.2467596996534576E-2</v>
      </c>
      <c r="R55" s="5">
        <f t="shared" si="7"/>
        <v>42452.890000000014</v>
      </c>
    </row>
    <row r="56" spans="1:18" ht="192.75" customHeight="1" thickBot="1" x14ac:dyDescent="0.3">
      <c r="A56" s="729"/>
      <c r="B56" s="808"/>
      <c r="C56" s="808"/>
      <c r="D56" s="752"/>
      <c r="E56" s="737"/>
      <c r="F56" s="740"/>
      <c r="G56" s="732"/>
      <c r="H56" s="605" t="s">
        <v>503</v>
      </c>
      <c r="I56" s="607" t="s">
        <v>504</v>
      </c>
      <c r="J56" s="604">
        <v>17073.099999999999</v>
      </c>
      <c r="K56" s="604">
        <v>17073.099999999999</v>
      </c>
      <c r="L56" s="211"/>
      <c r="M56" s="221">
        <v>17073.099999999999</v>
      </c>
      <c r="N56" s="603">
        <f t="shared" si="1"/>
        <v>1</v>
      </c>
      <c r="O56" s="842"/>
      <c r="P56" s="606" t="s">
        <v>538</v>
      </c>
      <c r="Q56" s="578"/>
      <c r="R56" s="5"/>
    </row>
    <row r="57" spans="1:18" ht="75" x14ac:dyDescent="0.25">
      <c r="A57" s="383">
        <v>16</v>
      </c>
      <c r="B57" s="197" t="s">
        <v>4</v>
      </c>
      <c r="C57" s="197" t="s">
        <v>190</v>
      </c>
      <c r="D57" s="209" t="s">
        <v>55</v>
      </c>
      <c r="E57" s="202" t="s">
        <v>23</v>
      </c>
      <c r="F57" s="210">
        <v>168042284</v>
      </c>
      <c r="G57" s="504" t="s">
        <v>437</v>
      </c>
      <c r="H57" s="610" t="s">
        <v>507</v>
      </c>
      <c r="I57" s="378" t="s">
        <v>345</v>
      </c>
      <c r="J57" s="212">
        <v>277298</v>
      </c>
      <c r="K57" s="439">
        <f t="shared" si="0"/>
        <v>277298</v>
      </c>
      <c r="L57" s="186"/>
      <c r="M57" s="187">
        <v>277298</v>
      </c>
      <c r="N57" s="183">
        <f t="shared" si="1"/>
        <v>1</v>
      </c>
      <c r="O57" s="183">
        <f t="shared" si="8"/>
        <v>1.6501680017631754E-3</v>
      </c>
      <c r="P57" s="416" t="s">
        <v>434</v>
      </c>
      <c r="Q57" s="578">
        <f t="shared" si="6"/>
        <v>0</v>
      </c>
      <c r="R57" s="5">
        <f t="shared" si="7"/>
        <v>0</v>
      </c>
    </row>
    <row r="58" spans="1:18" ht="75" x14ac:dyDescent="0.25">
      <c r="A58" s="383">
        <v>17</v>
      </c>
      <c r="B58" s="197" t="s">
        <v>4</v>
      </c>
      <c r="C58" s="213" t="s">
        <v>191</v>
      </c>
      <c r="D58" s="209" t="s">
        <v>303</v>
      </c>
      <c r="E58" s="214" t="s">
        <v>8</v>
      </c>
      <c r="F58" s="210">
        <v>44850000</v>
      </c>
      <c r="G58" s="505" t="s">
        <v>165</v>
      </c>
      <c r="H58" s="216" t="s">
        <v>142</v>
      </c>
      <c r="I58" s="217" t="s">
        <v>346</v>
      </c>
      <c r="J58" s="218">
        <v>9250.01</v>
      </c>
      <c r="K58" s="185">
        <f t="shared" si="0"/>
        <v>9250.01</v>
      </c>
      <c r="L58" s="189">
        <v>9250.01</v>
      </c>
      <c r="M58" s="143">
        <v>0</v>
      </c>
      <c r="N58" s="183">
        <f t="shared" si="1"/>
        <v>1</v>
      </c>
      <c r="O58" s="183">
        <f t="shared" si="8"/>
        <v>2.0624325529542922E-4</v>
      </c>
      <c r="P58" s="529" t="s">
        <v>456</v>
      </c>
      <c r="Q58" s="578">
        <f t="shared" si="6"/>
        <v>0</v>
      </c>
      <c r="R58" s="5">
        <f t="shared" si="7"/>
        <v>0</v>
      </c>
    </row>
    <row r="59" spans="1:18" ht="60" x14ac:dyDescent="0.25">
      <c r="A59" s="384">
        <v>18</v>
      </c>
      <c r="B59" s="213" t="s">
        <v>4</v>
      </c>
      <c r="C59" s="213" t="s">
        <v>192</v>
      </c>
      <c r="D59" s="209" t="s">
        <v>57</v>
      </c>
      <c r="E59" s="214" t="s">
        <v>8</v>
      </c>
      <c r="F59" s="210">
        <v>32000000</v>
      </c>
      <c r="G59" s="505" t="s">
        <v>438</v>
      </c>
      <c r="H59" s="216" t="s">
        <v>142</v>
      </c>
      <c r="I59" s="219" t="s">
        <v>256</v>
      </c>
      <c r="J59" s="218">
        <v>25876.89</v>
      </c>
      <c r="K59" s="185">
        <f t="shared" si="0"/>
        <v>16023.95</v>
      </c>
      <c r="L59" s="220"/>
      <c r="M59" s="221">
        <v>16023.95</v>
      </c>
      <c r="N59" s="183">
        <f t="shared" si="1"/>
        <v>0.61923786050023788</v>
      </c>
      <c r="O59" s="183">
        <f t="shared" si="8"/>
        <v>5.0074843750000007E-4</v>
      </c>
      <c r="P59" s="533" t="s">
        <v>459</v>
      </c>
      <c r="Q59" s="578">
        <f t="shared" si="6"/>
        <v>0.38076213949976212</v>
      </c>
      <c r="R59" s="5">
        <f t="shared" si="7"/>
        <v>9852.9399999999987</v>
      </c>
    </row>
    <row r="60" spans="1:18" ht="182.25" customHeight="1" x14ac:dyDescent="0.25">
      <c r="A60" s="727">
        <v>19</v>
      </c>
      <c r="B60" s="807" t="s">
        <v>4</v>
      </c>
      <c r="C60" s="807" t="s">
        <v>193</v>
      </c>
      <c r="D60" s="733" t="s">
        <v>204</v>
      </c>
      <c r="E60" s="804" t="s">
        <v>28</v>
      </c>
      <c r="F60" s="806">
        <v>144128467</v>
      </c>
      <c r="G60" s="840" t="s">
        <v>205</v>
      </c>
      <c r="H60" s="184" t="s">
        <v>140</v>
      </c>
      <c r="I60" s="725" t="s">
        <v>516</v>
      </c>
      <c r="J60" s="627">
        <v>9222024</v>
      </c>
      <c r="K60" s="185">
        <f t="shared" si="0"/>
        <v>9222024</v>
      </c>
      <c r="L60" s="591">
        <v>9222024</v>
      </c>
      <c r="M60" s="187">
        <v>0</v>
      </c>
      <c r="N60" s="183">
        <f t="shared" si="1"/>
        <v>1</v>
      </c>
      <c r="O60" s="772">
        <f>(K60+K61)/F60</f>
        <v>0.12796950098692161</v>
      </c>
      <c r="P60" s="628" t="s">
        <v>520</v>
      </c>
      <c r="Q60" s="578">
        <f t="shared" si="6"/>
        <v>0</v>
      </c>
      <c r="R60" s="5">
        <f t="shared" si="7"/>
        <v>0</v>
      </c>
    </row>
    <row r="61" spans="1:18" ht="60" x14ac:dyDescent="0.25">
      <c r="A61" s="855"/>
      <c r="B61" s="856"/>
      <c r="C61" s="856"/>
      <c r="D61" s="858"/>
      <c r="E61" s="859"/>
      <c r="F61" s="860"/>
      <c r="G61" s="858"/>
      <c r="H61" s="601" t="s">
        <v>147</v>
      </c>
      <c r="I61" s="726"/>
      <c r="J61" s="627">
        <v>9222024</v>
      </c>
      <c r="K61" s="599">
        <v>9222024</v>
      </c>
      <c r="L61" s="591"/>
      <c r="M61" s="187">
        <v>9222024</v>
      </c>
      <c r="N61" s="600">
        <f t="shared" si="1"/>
        <v>1</v>
      </c>
      <c r="O61" s="759"/>
      <c r="P61" s="602" t="s">
        <v>501</v>
      </c>
      <c r="Q61" s="578"/>
      <c r="R61" s="5"/>
    </row>
    <row r="62" spans="1:18" ht="92.25" customHeight="1" x14ac:dyDescent="0.25">
      <c r="A62" s="729"/>
      <c r="B62" s="857"/>
      <c r="C62" s="857"/>
      <c r="D62" s="732"/>
      <c r="E62" s="737"/>
      <c r="F62" s="740"/>
      <c r="G62" s="732"/>
      <c r="H62" s="626" t="s">
        <v>515</v>
      </c>
      <c r="I62" s="219" t="s">
        <v>517</v>
      </c>
      <c r="J62" s="627">
        <v>0</v>
      </c>
      <c r="K62" s="625">
        <v>0</v>
      </c>
      <c r="L62" s="591"/>
      <c r="M62" s="187">
        <v>0</v>
      </c>
      <c r="N62" s="624"/>
      <c r="O62" s="624"/>
      <c r="P62" s="416" t="s">
        <v>530</v>
      </c>
      <c r="Q62" s="578"/>
      <c r="R62" s="5"/>
    </row>
    <row r="63" spans="1:18" ht="60" x14ac:dyDescent="0.25">
      <c r="A63" s="383">
        <v>20</v>
      </c>
      <c r="B63" s="197" t="s">
        <v>4</v>
      </c>
      <c r="C63" s="197" t="s">
        <v>194</v>
      </c>
      <c r="D63" s="539" t="s">
        <v>150</v>
      </c>
      <c r="E63" s="207" t="s">
        <v>149</v>
      </c>
      <c r="F63" s="492">
        <v>23352645</v>
      </c>
      <c r="G63" s="216" t="s">
        <v>166</v>
      </c>
      <c r="H63" s="245" t="s">
        <v>300</v>
      </c>
      <c r="I63" s="222" t="s">
        <v>257</v>
      </c>
      <c r="J63" s="185">
        <v>95544.63</v>
      </c>
      <c r="K63" s="185">
        <f t="shared" si="0"/>
        <v>0</v>
      </c>
      <c r="L63" s="208">
        <v>0</v>
      </c>
      <c r="M63" s="190"/>
      <c r="N63" s="183">
        <f t="shared" si="1"/>
        <v>0</v>
      </c>
      <c r="O63" s="183">
        <f t="shared" si="8"/>
        <v>0</v>
      </c>
      <c r="P63" s="315" t="s">
        <v>244</v>
      </c>
      <c r="Q63" s="578">
        <f t="shared" si="6"/>
        <v>1</v>
      </c>
      <c r="R63" s="5">
        <f t="shared" si="7"/>
        <v>95544.63</v>
      </c>
    </row>
    <row r="64" spans="1:18" ht="75" x14ac:dyDescent="0.25">
      <c r="A64" s="383">
        <v>21</v>
      </c>
      <c r="B64" s="197" t="s">
        <v>4</v>
      </c>
      <c r="C64" s="197" t="s">
        <v>29</v>
      </c>
      <c r="D64" s="223" t="s">
        <v>59</v>
      </c>
      <c r="E64" s="224" t="s">
        <v>16</v>
      </c>
      <c r="F64" s="210">
        <v>21907489</v>
      </c>
      <c r="G64" s="129" t="s">
        <v>166</v>
      </c>
      <c r="H64" s="184" t="s">
        <v>30</v>
      </c>
      <c r="I64" s="192" t="s">
        <v>258</v>
      </c>
      <c r="J64" s="194">
        <v>15000</v>
      </c>
      <c r="K64" s="401">
        <f t="shared" si="0"/>
        <v>15000</v>
      </c>
      <c r="L64" s="456">
        <v>15000</v>
      </c>
      <c r="M64" s="242"/>
      <c r="N64" s="494">
        <f t="shared" ref="N64" si="9">K64/J64</f>
        <v>1</v>
      </c>
      <c r="O64" s="494">
        <f t="shared" ref="O64" si="10">K64/F64</f>
        <v>6.8469736536213709E-4</v>
      </c>
      <c r="P64" s="438" t="s">
        <v>396</v>
      </c>
      <c r="Q64" s="578">
        <f t="shared" si="6"/>
        <v>0</v>
      </c>
      <c r="R64" s="5">
        <f t="shared" si="7"/>
        <v>0</v>
      </c>
    </row>
    <row r="65" spans="1:18" ht="45" x14ac:dyDescent="0.25">
      <c r="A65" s="760">
        <v>22</v>
      </c>
      <c r="B65" s="746" t="s">
        <v>4</v>
      </c>
      <c r="C65" s="746" t="s">
        <v>161</v>
      </c>
      <c r="D65" s="802" t="s">
        <v>206</v>
      </c>
      <c r="E65" s="771" t="s">
        <v>10</v>
      </c>
      <c r="F65" s="806">
        <v>2279938.87</v>
      </c>
      <c r="G65" s="833" t="s">
        <v>301</v>
      </c>
      <c r="H65" s="184" t="s">
        <v>140</v>
      </c>
      <c r="I65" s="794" t="s">
        <v>272</v>
      </c>
      <c r="J65" s="194">
        <v>82379</v>
      </c>
      <c r="K65" s="185">
        <f t="shared" si="0"/>
        <v>82379</v>
      </c>
      <c r="L65" s="456">
        <v>82379</v>
      </c>
      <c r="M65" s="143"/>
      <c r="N65" s="183">
        <f t="shared" si="1"/>
        <v>1</v>
      </c>
      <c r="O65" s="772">
        <f>(K65+K66)/F65</f>
        <v>4.2461226164366414E-2</v>
      </c>
      <c r="P65" s="322" t="s">
        <v>245</v>
      </c>
      <c r="Q65" s="578">
        <f t="shared" si="6"/>
        <v>0</v>
      </c>
      <c r="R65" s="5">
        <f t="shared" si="7"/>
        <v>0</v>
      </c>
    </row>
    <row r="66" spans="1:18" ht="45" x14ac:dyDescent="0.25">
      <c r="A66" s="760"/>
      <c r="B66" s="746"/>
      <c r="C66" s="746"/>
      <c r="D66" s="802"/>
      <c r="E66" s="771"/>
      <c r="F66" s="765"/>
      <c r="G66" s="833"/>
      <c r="H66" s="184" t="s">
        <v>154</v>
      </c>
      <c r="I66" s="786"/>
      <c r="J66" s="194">
        <v>82379</v>
      </c>
      <c r="K66" s="185">
        <f t="shared" si="0"/>
        <v>14430</v>
      </c>
      <c r="L66" s="456">
        <v>14430</v>
      </c>
      <c r="M66" s="143"/>
      <c r="N66" s="183">
        <f t="shared" si="1"/>
        <v>0.17516600104395538</v>
      </c>
      <c r="O66" s="759"/>
      <c r="P66" s="471" t="s">
        <v>411</v>
      </c>
      <c r="Q66" s="578">
        <f t="shared" si="6"/>
        <v>0.82483399895604459</v>
      </c>
      <c r="R66" s="5">
        <f t="shared" si="7"/>
        <v>67949</v>
      </c>
    </row>
    <row r="67" spans="1:18" ht="45" x14ac:dyDescent="0.25">
      <c r="A67" s="760">
        <v>23</v>
      </c>
      <c r="B67" s="746" t="s">
        <v>4</v>
      </c>
      <c r="C67" s="746" t="s">
        <v>162</v>
      </c>
      <c r="D67" s="802" t="s">
        <v>207</v>
      </c>
      <c r="E67" s="771" t="s">
        <v>10</v>
      </c>
      <c r="F67" s="806">
        <v>593179</v>
      </c>
      <c r="G67" s="833" t="s">
        <v>301</v>
      </c>
      <c r="H67" s="423" t="s">
        <v>140</v>
      </c>
      <c r="I67" s="794" t="s">
        <v>247</v>
      </c>
      <c r="J67" s="194">
        <v>12000</v>
      </c>
      <c r="K67" s="424">
        <f t="shared" si="0"/>
        <v>12000</v>
      </c>
      <c r="L67" s="456">
        <v>12000</v>
      </c>
      <c r="M67" s="143"/>
      <c r="N67" s="429">
        <f t="shared" si="1"/>
        <v>1</v>
      </c>
      <c r="O67" s="772">
        <f>(K67+K68)/F67</f>
        <v>2.2531141527262429E-2</v>
      </c>
      <c r="P67" s="191" t="s">
        <v>246</v>
      </c>
      <c r="Q67" s="578">
        <f t="shared" si="6"/>
        <v>0</v>
      </c>
      <c r="R67" s="5">
        <f t="shared" si="7"/>
        <v>0</v>
      </c>
    </row>
    <row r="68" spans="1:18" ht="45" x14ac:dyDescent="0.25">
      <c r="A68" s="760"/>
      <c r="B68" s="746"/>
      <c r="C68" s="746"/>
      <c r="D68" s="802"/>
      <c r="E68" s="771"/>
      <c r="F68" s="765"/>
      <c r="G68" s="833"/>
      <c r="H68" s="423" t="s">
        <v>154</v>
      </c>
      <c r="I68" s="786"/>
      <c r="J68" s="194">
        <v>12000</v>
      </c>
      <c r="K68" s="424">
        <f t="shared" si="0"/>
        <v>1365</v>
      </c>
      <c r="L68" s="456">
        <v>1365</v>
      </c>
      <c r="M68" s="143"/>
      <c r="N68" s="429">
        <f t="shared" si="1"/>
        <v>0.11375</v>
      </c>
      <c r="O68" s="759"/>
      <c r="P68" s="472" t="s">
        <v>412</v>
      </c>
      <c r="Q68" s="578">
        <f t="shared" si="6"/>
        <v>0.88624999999999998</v>
      </c>
      <c r="R68" s="5">
        <f t="shared" si="7"/>
        <v>10635</v>
      </c>
    </row>
    <row r="69" spans="1:18" ht="75" x14ac:dyDescent="0.25">
      <c r="A69" s="727">
        <v>24</v>
      </c>
      <c r="B69" s="848" t="s">
        <v>4</v>
      </c>
      <c r="C69" s="848" t="s">
        <v>391</v>
      </c>
      <c r="D69" s="850" t="s">
        <v>392</v>
      </c>
      <c r="E69" s="852" t="s">
        <v>8</v>
      </c>
      <c r="F69" s="820">
        <v>4012156.19</v>
      </c>
      <c r="G69" s="840" t="s">
        <v>439</v>
      </c>
      <c r="H69" s="434" t="s">
        <v>142</v>
      </c>
      <c r="I69" s="437" t="s">
        <v>395</v>
      </c>
      <c r="J69" s="435">
        <v>184806</v>
      </c>
      <c r="K69" s="436">
        <v>184806.02</v>
      </c>
      <c r="L69" s="324"/>
      <c r="M69" s="431">
        <v>184806.02</v>
      </c>
      <c r="N69" s="429">
        <f t="shared" si="1"/>
        <v>1.0000001082215946</v>
      </c>
      <c r="O69" s="422">
        <f>K69/F69</f>
        <v>4.6061521847184116E-2</v>
      </c>
      <c r="P69" s="537" t="s">
        <v>465</v>
      </c>
      <c r="Q69" s="578">
        <f t="shared" si="6"/>
        <v>-1.0822159448027997E-7</v>
      </c>
      <c r="R69" s="5">
        <f t="shared" si="7"/>
        <v>-1.9999999989522621E-2</v>
      </c>
    </row>
    <row r="70" spans="1:18" ht="60" x14ac:dyDescent="0.25">
      <c r="A70" s="729"/>
      <c r="B70" s="849"/>
      <c r="C70" s="849"/>
      <c r="D70" s="851"/>
      <c r="E70" s="853"/>
      <c r="F70" s="740"/>
      <c r="G70" s="854"/>
      <c r="H70" s="635" t="s">
        <v>142</v>
      </c>
      <c r="I70" s="636" t="s">
        <v>540</v>
      </c>
      <c r="J70" s="435">
        <v>1141.9000000000001</v>
      </c>
      <c r="K70" s="436">
        <v>1141.9000000000001</v>
      </c>
      <c r="L70" s="324"/>
      <c r="M70" s="431">
        <v>1141.9000000000001</v>
      </c>
      <c r="N70" s="429">
        <f t="shared" si="1"/>
        <v>1</v>
      </c>
      <c r="O70" s="633">
        <f>K70/F69</f>
        <v>2.8461005651926033E-4</v>
      </c>
      <c r="P70" s="634" t="s">
        <v>539</v>
      </c>
      <c r="Q70" s="578">
        <f t="shared" si="6"/>
        <v>0</v>
      </c>
      <c r="R70" s="5">
        <f t="shared" si="7"/>
        <v>0</v>
      </c>
    </row>
    <row r="71" spans="1:18" ht="105" x14ac:dyDescent="0.25">
      <c r="A71" s="421">
        <v>25</v>
      </c>
      <c r="B71" s="426" t="s">
        <v>4</v>
      </c>
      <c r="C71" s="449" t="s">
        <v>399</v>
      </c>
      <c r="D71" s="540" t="s">
        <v>468</v>
      </c>
      <c r="E71" s="430" t="s">
        <v>28</v>
      </c>
      <c r="F71" s="425">
        <v>34371616</v>
      </c>
      <c r="G71" s="217" t="s">
        <v>166</v>
      </c>
      <c r="H71" s="434" t="s">
        <v>394</v>
      </c>
      <c r="I71" s="490" t="s">
        <v>393</v>
      </c>
      <c r="J71" s="436">
        <v>75625</v>
      </c>
      <c r="K71" s="436">
        <v>75625</v>
      </c>
      <c r="L71" s="427"/>
      <c r="M71" s="428">
        <v>75625</v>
      </c>
      <c r="N71" s="429">
        <f>K71/J71</f>
        <v>1</v>
      </c>
      <c r="O71" s="422">
        <f t="shared" ref="O71" si="11">K71/F71</f>
        <v>2.2002165973226281E-3</v>
      </c>
      <c r="P71" s="527" t="s">
        <v>454</v>
      </c>
      <c r="Q71" s="578">
        <f t="shared" si="6"/>
        <v>0</v>
      </c>
      <c r="R71" s="5">
        <f t="shared" si="7"/>
        <v>0</v>
      </c>
    </row>
    <row r="72" spans="1:18" ht="195" x14ac:dyDescent="0.25">
      <c r="A72" s="813">
        <v>26</v>
      </c>
      <c r="B72" s="814" t="s">
        <v>4</v>
      </c>
      <c r="C72" s="814" t="s">
        <v>400</v>
      </c>
      <c r="D72" s="816" t="s">
        <v>537</v>
      </c>
      <c r="E72" s="818" t="s">
        <v>8</v>
      </c>
      <c r="F72" s="820">
        <v>40000000</v>
      </c>
      <c r="G72" s="840" t="s">
        <v>440</v>
      </c>
      <c r="H72" s="831" t="s">
        <v>151</v>
      </c>
      <c r="I72" s="490" t="s">
        <v>423</v>
      </c>
      <c r="J72" s="436">
        <v>106552.6</v>
      </c>
      <c r="K72" s="436">
        <v>106552.6</v>
      </c>
      <c r="L72" s="613">
        <v>106552.6</v>
      </c>
      <c r="M72" s="592"/>
      <c r="N72" s="429">
        <f t="shared" ref="N72:N75" si="12">K72/J72</f>
        <v>1</v>
      </c>
      <c r="O72" s="772">
        <f>(K72+K73+K74+K75+K76+K77)/F72</f>
        <v>5.0362104249999998E-2</v>
      </c>
      <c r="P72" s="631" t="s">
        <v>523</v>
      </c>
      <c r="Q72" s="578">
        <f t="shared" si="6"/>
        <v>0</v>
      </c>
      <c r="R72" s="5">
        <f t="shared" si="7"/>
        <v>0</v>
      </c>
    </row>
    <row r="73" spans="1:18" ht="180" x14ac:dyDescent="0.25">
      <c r="A73" s="728"/>
      <c r="B73" s="731"/>
      <c r="C73" s="815"/>
      <c r="D73" s="817"/>
      <c r="E73" s="819"/>
      <c r="F73" s="839"/>
      <c r="G73" s="841"/>
      <c r="H73" s="832"/>
      <c r="I73" s="490" t="s">
        <v>423</v>
      </c>
      <c r="J73" s="450">
        <v>29253.88</v>
      </c>
      <c r="K73" s="450">
        <v>29253.88</v>
      </c>
      <c r="L73" s="596">
        <v>29253.88</v>
      </c>
      <c r="M73" s="593"/>
      <c r="N73" s="429">
        <f t="shared" si="12"/>
        <v>1</v>
      </c>
      <c r="O73" s="758"/>
      <c r="P73" s="631" t="s">
        <v>524</v>
      </c>
      <c r="Q73" s="578">
        <f t="shared" si="6"/>
        <v>0</v>
      </c>
      <c r="R73" s="5">
        <f t="shared" si="7"/>
        <v>0</v>
      </c>
    </row>
    <row r="74" spans="1:18" ht="207.75" customHeight="1" x14ac:dyDescent="0.25">
      <c r="A74" s="728"/>
      <c r="B74" s="731"/>
      <c r="C74" s="815"/>
      <c r="D74" s="817"/>
      <c r="E74" s="819"/>
      <c r="F74" s="839"/>
      <c r="G74" s="841"/>
      <c r="H74" s="832"/>
      <c r="I74" s="490" t="s">
        <v>424</v>
      </c>
      <c r="J74" s="450">
        <v>593135.94999999995</v>
      </c>
      <c r="K74" s="450">
        <v>593135.94999999995</v>
      </c>
      <c r="L74" s="596">
        <v>593135.94999999995</v>
      </c>
      <c r="M74" s="593"/>
      <c r="N74" s="429">
        <f t="shared" si="12"/>
        <v>1</v>
      </c>
      <c r="O74" s="758"/>
      <c r="P74" s="631" t="s">
        <v>525</v>
      </c>
      <c r="Q74" s="578">
        <f t="shared" si="6"/>
        <v>0</v>
      </c>
      <c r="R74" s="5">
        <f t="shared" si="7"/>
        <v>0</v>
      </c>
    </row>
    <row r="75" spans="1:18" ht="195" x14ac:dyDescent="0.25">
      <c r="A75" s="728"/>
      <c r="B75" s="731"/>
      <c r="C75" s="815"/>
      <c r="D75" s="817"/>
      <c r="E75" s="819"/>
      <c r="F75" s="839"/>
      <c r="G75" s="841"/>
      <c r="H75" s="832"/>
      <c r="I75" s="490" t="s">
        <v>423</v>
      </c>
      <c r="J75" s="450">
        <v>71182.179999999993</v>
      </c>
      <c r="K75" s="450">
        <v>71182.179999999993</v>
      </c>
      <c r="L75" s="596">
        <v>71182.179999999993</v>
      </c>
      <c r="M75" s="593"/>
      <c r="N75" s="429">
        <f t="shared" si="12"/>
        <v>1</v>
      </c>
      <c r="O75" s="758"/>
      <c r="P75" s="631" t="s">
        <v>526</v>
      </c>
      <c r="Q75" s="578">
        <f t="shared" si="6"/>
        <v>0</v>
      </c>
      <c r="R75" s="5">
        <f t="shared" si="7"/>
        <v>0</v>
      </c>
    </row>
    <row r="76" spans="1:18" ht="180" x14ac:dyDescent="0.25">
      <c r="A76" s="728"/>
      <c r="B76" s="731"/>
      <c r="C76" s="815"/>
      <c r="D76" s="817"/>
      <c r="E76" s="819"/>
      <c r="F76" s="839"/>
      <c r="G76" s="841"/>
      <c r="H76" s="832"/>
      <c r="I76" s="491" t="s">
        <v>423</v>
      </c>
      <c r="J76" s="455">
        <v>482088.81</v>
      </c>
      <c r="K76" s="455">
        <v>482088.81</v>
      </c>
      <c r="L76" s="596">
        <v>482088.81</v>
      </c>
      <c r="M76" s="593"/>
      <c r="N76" s="453">
        <f t="shared" ref="N76:N81" si="13">K76/J76</f>
        <v>1</v>
      </c>
      <c r="O76" s="758"/>
      <c r="P76" s="631" t="s">
        <v>527</v>
      </c>
      <c r="Q76" s="578">
        <f t="shared" si="6"/>
        <v>0</v>
      </c>
      <c r="R76" s="5">
        <f t="shared" si="7"/>
        <v>0</v>
      </c>
    </row>
    <row r="77" spans="1:18" ht="120" x14ac:dyDescent="0.25">
      <c r="A77" s="729"/>
      <c r="B77" s="732"/>
      <c r="C77" s="732"/>
      <c r="D77" s="732"/>
      <c r="E77" s="732"/>
      <c r="F77" s="740"/>
      <c r="G77" s="732"/>
      <c r="H77" s="589"/>
      <c r="I77" s="595" t="s">
        <v>494</v>
      </c>
      <c r="J77" s="455">
        <v>732270.75</v>
      </c>
      <c r="K77" s="455">
        <v>732270.75</v>
      </c>
      <c r="L77" s="614">
        <v>732270.75</v>
      </c>
      <c r="M77" s="594"/>
      <c r="N77" s="588">
        <f t="shared" si="13"/>
        <v>1</v>
      </c>
      <c r="O77" s="842"/>
      <c r="P77" s="631" t="s">
        <v>528</v>
      </c>
      <c r="Q77" s="578">
        <f t="shared" si="6"/>
        <v>0</v>
      </c>
      <c r="R77" s="5">
        <f t="shared" si="7"/>
        <v>0</v>
      </c>
    </row>
    <row r="78" spans="1:18" ht="60" x14ac:dyDescent="0.25">
      <c r="A78" s="489">
        <v>27</v>
      </c>
      <c r="B78" s="487" t="s">
        <v>4</v>
      </c>
      <c r="C78" s="487" t="s">
        <v>404</v>
      </c>
      <c r="D78" s="540" t="s">
        <v>405</v>
      </c>
      <c r="E78" s="430" t="s">
        <v>8</v>
      </c>
      <c r="F78" s="484">
        <v>36420736.979999997</v>
      </c>
      <c r="G78" s="217" t="s">
        <v>205</v>
      </c>
      <c r="H78" s="488" t="s">
        <v>151</v>
      </c>
      <c r="I78" s="493" t="s">
        <v>426</v>
      </c>
      <c r="J78" s="212">
        <v>20570</v>
      </c>
      <c r="K78" s="212">
        <f>L78+M78</f>
        <v>3342.63</v>
      </c>
      <c r="L78" s="189"/>
      <c r="M78" s="190">
        <v>3342.63</v>
      </c>
      <c r="N78" s="429">
        <f t="shared" si="13"/>
        <v>0.1625002430724356</v>
      </c>
      <c r="O78" s="429">
        <f>K78/F78</f>
        <v>9.1778208712129151E-5</v>
      </c>
      <c r="P78" s="538" t="s">
        <v>466</v>
      </c>
      <c r="Q78" s="578">
        <f t="shared" si="6"/>
        <v>0.8374997569275644</v>
      </c>
      <c r="R78" s="5">
        <f t="shared" si="7"/>
        <v>17227.37</v>
      </c>
    </row>
    <row r="79" spans="1:18" ht="60" x14ac:dyDescent="0.25">
      <c r="A79" s="821">
        <v>28</v>
      </c>
      <c r="B79" s="823" t="s">
        <v>4</v>
      </c>
      <c r="C79" s="825" t="s">
        <v>422</v>
      </c>
      <c r="D79" s="861" t="s">
        <v>542</v>
      </c>
      <c r="E79" s="862" t="s">
        <v>8</v>
      </c>
      <c r="F79" s="820">
        <v>143720000</v>
      </c>
      <c r="G79" s="840" t="s">
        <v>205</v>
      </c>
      <c r="H79" s="843" t="s">
        <v>151</v>
      </c>
      <c r="I79" s="506" t="s">
        <v>433</v>
      </c>
      <c r="J79" s="212">
        <v>344617.16</v>
      </c>
      <c r="K79" s="212">
        <v>344617.16</v>
      </c>
      <c r="L79" s="193">
        <v>344617.16</v>
      </c>
      <c r="M79" s="190"/>
      <c r="N79" s="429">
        <f t="shared" si="13"/>
        <v>1</v>
      </c>
      <c r="O79" s="772">
        <f>(K79+K80)/F79</f>
        <v>1.6963348872808238E-2</v>
      </c>
      <c r="P79" s="611" t="s">
        <v>455</v>
      </c>
      <c r="Q79" s="578">
        <f t="shared" si="6"/>
        <v>0</v>
      </c>
      <c r="R79" s="5">
        <f t="shared" si="7"/>
        <v>0</v>
      </c>
    </row>
    <row r="80" spans="1:18" ht="93" customHeight="1" thickBot="1" x14ac:dyDescent="0.3">
      <c r="A80" s="822"/>
      <c r="B80" s="824"/>
      <c r="C80" s="826"/>
      <c r="D80" s="826"/>
      <c r="E80" s="863"/>
      <c r="F80" s="864"/>
      <c r="G80" s="826"/>
      <c r="H80" s="826"/>
      <c r="I80" s="609" t="s">
        <v>505</v>
      </c>
      <c r="J80" s="485">
        <v>2093355.34</v>
      </c>
      <c r="K80" s="485">
        <v>2093355.34</v>
      </c>
      <c r="L80" s="615">
        <v>2093355.34</v>
      </c>
      <c r="M80" s="486"/>
      <c r="N80" s="429">
        <f t="shared" si="13"/>
        <v>1</v>
      </c>
      <c r="O80" s="844"/>
      <c r="P80" s="630" t="s">
        <v>529</v>
      </c>
      <c r="Q80" s="608">
        <f t="shared" si="6"/>
        <v>0</v>
      </c>
      <c r="R80" s="37">
        <f t="shared" si="7"/>
        <v>0</v>
      </c>
    </row>
    <row r="81" spans="1:18" ht="32.25" customHeight="1" thickBot="1" x14ac:dyDescent="0.3">
      <c r="A81" s="809" t="s">
        <v>129</v>
      </c>
      <c r="B81" s="810"/>
      <c r="C81" s="810"/>
      <c r="D81" s="810"/>
      <c r="E81" s="811"/>
      <c r="F81" s="225">
        <f>SUM(F5:F79)</f>
        <v>1215261707.1600001</v>
      </c>
      <c r="G81" s="226"/>
      <c r="H81" s="227"/>
      <c r="I81" s="228"/>
      <c r="J81" s="574">
        <f>SUM(J5:J80)</f>
        <v>225821308.56999996</v>
      </c>
      <c r="K81" s="575">
        <f>SUM(K5:K80)</f>
        <v>118400348.38999999</v>
      </c>
      <c r="L81" s="432">
        <f>SUM(L5:L80)</f>
        <v>29137635.119999997</v>
      </c>
      <c r="M81" s="433">
        <f>SUM(M5:M80)</f>
        <v>89883824.769999981</v>
      </c>
      <c r="N81" s="229">
        <f t="shared" si="13"/>
        <v>0.52430990299260583</v>
      </c>
      <c r="O81" s="229">
        <f>K81/F81</f>
        <v>9.7427860758235438E-2</v>
      </c>
      <c r="P81" s="303" t="s">
        <v>213</v>
      </c>
      <c r="Q81" s="229">
        <f>R81/J81</f>
        <v>0.47569009700739417</v>
      </c>
      <c r="R81" s="433">
        <f>J81-K81</f>
        <v>107420960.17999998</v>
      </c>
    </row>
    <row r="82" spans="1:18" ht="28.5" customHeight="1" x14ac:dyDescent="0.25">
      <c r="A82" s="230"/>
      <c r="B82" s="298" t="s">
        <v>157</v>
      </c>
      <c r="C82" s="795" t="s">
        <v>228</v>
      </c>
      <c r="D82" s="795"/>
      <c r="E82" s="795"/>
      <c r="F82" s="299"/>
      <c r="G82" s="300"/>
      <c r="H82" s="300"/>
      <c r="I82" s="301"/>
      <c r="J82" s="380" t="s">
        <v>213</v>
      </c>
      <c r="K82" s="231" t="s">
        <v>213</v>
      </c>
      <c r="L82" s="232">
        <f>L5+L6+L7+L8+L9+L10+L11+L13+L14+L15+L16+L17+L18+L19+L25+L27+L28+L30+L31+L32+L38+L39+L46+L48+L52+L53+L58+L64+L65+L66+L67+L68</f>
        <v>4918675.4499999993</v>
      </c>
      <c r="M82" s="233" t="s">
        <v>213</v>
      </c>
      <c r="N82" s="234" t="s">
        <v>213</v>
      </c>
      <c r="O82" s="234" t="s">
        <v>213</v>
      </c>
      <c r="P82" s="304" t="s">
        <v>213</v>
      </c>
      <c r="Q82" s="306" t="s">
        <v>213</v>
      </c>
      <c r="R82" s="306" t="s">
        <v>213</v>
      </c>
    </row>
    <row r="83" spans="1:18" ht="27" customHeight="1" x14ac:dyDescent="0.25">
      <c r="A83" s="230"/>
      <c r="B83" s="382" t="s">
        <v>157</v>
      </c>
      <c r="C83" s="796" t="s">
        <v>372</v>
      </c>
      <c r="D83" s="796"/>
      <c r="E83" s="796"/>
      <c r="F83" s="796"/>
      <c r="G83" s="796"/>
      <c r="H83" s="796"/>
      <c r="I83" s="797"/>
      <c r="J83" s="381" t="s">
        <v>213</v>
      </c>
      <c r="K83" s="235" t="s">
        <v>213</v>
      </c>
      <c r="L83" s="236">
        <f>L20+L29+L33+L34+L35+L37+L60+L72+L73+L74+L75+L76+L77+L79+L80</f>
        <v>24218959.669999998</v>
      </c>
      <c r="M83" s="237">
        <f>M81</f>
        <v>89883824.769999981</v>
      </c>
      <c r="N83" s="238" t="s">
        <v>213</v>
      </c>
      <c r="O83" s="238" t="s">
        <v>213</v>
      </c>
      <c r="P83" s="305" t="s">
        <v>213</v>
      </c>
      <c r="Q83" s="307" t="s">
        <v>213</v>
      </c>
      <c r="R83" s="307" t="s">
        <v>213</v>
      </c>
    </row>
    <row r="84" spans="1:18" x14ac:dyDescent="0.25">
      <c r="A84" s="66"/>
      <c r="B84" s="158"/>
      <c r="C84" s="71"/>
      <c r="D84" s="68"/>
      <c r="E84" s="159"/>
      <c r="F84" s="159"/>
      <c r="G84" s="159"/>
      <c r="H84" s="159"/>
      <c r="I84" s="159"/>
      <c r="J84" s="159"/>
      <c r="K84" s="159"/>
      <c r="L84" s="160"/>
      <c r="M84" s="71"/>
      <c r="N84" s="71"/>
      <c r="O84" s="71"/>
    </row>
    <row r="85" spans="1:18" x14ac:dyDescent="0.25">
      <c r="A85" s="66"/>
      <c r="B85" s="161"/>
      <c r="C85" s="154"/>
      <c r="D85" s="58"/>
      <c r="E85" s="162"/>
      <c r="F85" s="162"/>
      <c r="G85" s="162"/>
      <c r="H85" s="162"/>
      <c r="I85" s="162"/>
      <c r="J85" s="162"/>
      <c r="K85" s="162"/>
      <c r="L85" s="160"/>
      <c r="M85" s="71"/>
      <c r="N85" s="71"/>
      <c r="O85" s="71"/>
    </row>
    <row r="86" spans="1:18" x14ac:dyDescent="0.25">
      <c r="A86" s="66"/>
      <c r="B86" s="161"/>
      <c r="C86" s="154"/>
      <c r="D86" s="58"/>
      <c r="E86" s="162"/>
      <c r="F86" s="162"/>
      <c r="G86" s="162"/>
      <c r="H86" s="162"/>
      <c r="I86" s="162"/>
      <c r="J86" s="163"/>
      <c r="K86" s="163"/>
      <c r="L86" s="160"/>
      <c r="M86" s="71"/>
      <c r="N86" s="172"/>
      <c r="O86" s="172"/>
    </row>
    <row r="87" spans="1:18" x14ac:dyDescent="0.25">
      <c r="A87" s="66"/>
      <c r="B87" s="161"/>
      <c r="C87" s="155"/>
      <c r="D87" s="58"/>
      <c r="E87" s="162"/>
      <c r="F87" s="162"/>
      <c r="G87" s="162"/>
      <c r="H87" s="162"/>
      <c r="I87" s="162"/>
      <c r="J87" s="162"/>
      <c r="K87" s="163"/>
      <c r="L87" s="160"/>
      <c r="M87" s="71"/>
      <c r="N87" s="71"/>
      <c r="O87" s="71"/>
    </row>
    <row r="88" spans="1:18" x14ac:dyDescent="0.25">
      <c r="A88" s="17"/>
      <c r="B88" s="148"/>
      <c r="C88" s="154"/>
      <c r="D88" s="148"/>
      <c r="E88" s="156"/>
      <c r="F88" s="156"/>
      <c r="G88" s="156"/>
      <c r="H88" s="156"/>
      <c r="I88" s="156"/>
      <c r="J88" s="156"/>
      <c r="K88" s="156"/>
      <c r="L88" s="20"/>
      <c r="M88" s="21"/>
      <c r="N88" s="21"/>
      <c r="O88" s="21"/>
    </row>
    <row r="89" spans="1:18" x14ac:dyDescent="0.25">
      <c r="A89" s="17"/>
      <c r="B89" s="150"/>
      <c r="C89" s="148"/>
      <c r="D89" s="148"/>
      <c r="E89" s="156"/>
      <c r="F89" s="156"/>
      <c r="G89" s="156"/>
      <c r="H89" s="156"/>
      <c r="I89" s="156"/>
      <c r="J89" s="156"/>
      <c r="K89" s="156"/>
      <c r="L89" s="20"/>
      <c r="M89" s="21"/>
      <c r="N89" s="21"/>
      <c r="O89" s="21"/>
    </row>
    <row r="90" spans="1:18" x14ac:dyDescent="0.25">
      <c r="A90" s="22"/>
      <c r="B90" s="151"/>
      <c r="C90" s="58"/>
      <c r="D90" s="149"/>
      <c r="E90" s="149"/>
      <c r="F90" s="149"/>
      <c r="G90" s="149"/>
      <c r="H90" s="149"/>
      <c r="I90" s="149"/>
      <c r="J90" s="149"/>
      <c r="K90" s="149"/>
      <c r="M90" s="21"/>
      <c r="N90" s="21"/>
      <c r="O90" s="21"/>
    </row>
    <row r="91" spans="1:18" x14ac:dyDescent="0.25">
      <c r="A91" s="22"/>
      <c r="B91" s="151"/>
      <c r="C91" s="58"/>
      <c r="D91" s="149"/>
      <c r="E91" s="149"/>
      <c r="F91" s="149"/>
      <c r="G91" s="149"/>
      <c r="H91" s="149"/>
      <c r="I91" s="149"/>
      <c r="J91" s="149"/>
      <c r="K91" s="149"/>
      <c r="L91" s="21"/>
      <c r="M91" s="21"/>
      <c r="N91" s="21"/>
      <c r="O91" s="21"/>
    </row>
    <row r="92" spans="1:18" x14ac:dyDescent="0.25">
      <c r="A92" s="22"/>
      <c r="B92" s="24"/>
      <c r="C92" s="58"/>
      <c r="D92" s="149"/>
      <c r="E92" s="149"/>
      <c r="F92" s="149"/>
      <c r="G92" s="149"/>
      <c r="H92" s="149"/>
      <c r="I92" s="149"/>
      <c r="J92" s="149"/>
      <c r="K92" s="149"/>
      <c r="L92" s="21"/>
      <c r="M92" s="21"/>
      <c r="N92" s="21"/>
      <c r="O92" s="21"/>
    </row>
    <row r="93" spans="1:18" x14ac:dyDescent="0.25">
      <c r="A93" s="22"/>
      <c r="B93" s="24"/>
      <c r="C93" s="58"/>
      <c r="D93" s="149"/>
      <c r="E93" s="149"/>
      <c r="F93" s="149"/>
      <c r="G93" s="149"/>
      <c r="H93" s="149"/>
      <c r="I93" s="149"/>
      <c r="J93" s="149"/>
      <c r="K93" s="21"/>
      <c r="L93" s="21"/>
      <c r="M93" s="21"/>
      <c r="N93" s="9"/>
      <c r="O93" s="9"/>
      <c r="P93" s="9"/>
    </row>
    <row r="94" spans="1:18" ht="15" customHeight="1" x14ac:dyDescent="0.25">
      <c r="A94" s="22"/>
      <c r="B94" s="24"/>
      <c r="C94" s="58"/>
      <c r="D94" s="149"/>
      <c r="E94" s="149"/>
      <c r="F94" s="149"/>
      <c r="G94" s="149"/>
      <c r="H94" s="149"/>
      <c r="I94" s="149"/>
      <c r="J94" s="149"/>
      <c r="K94" s="21"/>
      <c r="L94" s="21"/>
      <c r="M94" s="21"/>
      <c r="N94" s="21"/>
      <c r="O94" s="9"/>
      <c r="P94" s="9"/>
    </row>
    <row r="95" spans="1:18" ht="15.75" customHeight="1" x14ac:dyDescent="0.25">
      <c r="A95" s="22"/>
      <c r="B95" s="24"/>
      <c r="C95" s="149"/>
      <c r="D95" s="149"/>
      <c r="E95" s="149"/>
      <c r="F95" s="149"/>
      <c r="G95" s="149"/>
      <c r="H95" s="149"/>
      <c r="I95" s="149"/>
      <c r="J95" s="149"/>
      <c r="K95" s="21"/>
      <c r="L95" s="21"/>
      <c r="M95" s="21"/>
      <c r="N95" s="21"/>
      <c r="O95" s="9"/>
      <c r="P95" s="9"/>
    </row>
    <row r="96" spans="1:18" x14ac:dyDescent="0.25">
      <c r="A96" s="22"/>
      <c r="B96" s="24"/>
      <c r="C96" s="149"/>
      <c r="D96" s="149"/>
      <c r="E96" s="149"/>
      <c r="F96" s="149"/>
      <c r="G96" s="149"/>
      <c r="H96" s="149"/>
      <c r="I96" s="149"/>
      <c r="J96" s="149"/>
      <c r="K96" s="149"/>
      <c r="L96" s="21"/>
      <c r="M96" s="21"/>
      <c r="N96" s="21"/>
      <c r="O96" s="21"/>
      <c r="P96" s="9"/>
    </row>
    <row r="97" spans="1:16" x14ac:dyDescent="0.25">
      <c r="A97" s="17"/>
      <c r="B97" s="148"/>
      <c r="C97" s="148"/>
      <c r="D97" s="148"/>
      <c r="E97" s="156"/>
      <c r="F97" s="156"/>
      <c r="G97" s="156"/>
      <c r="H97" s="156"/>
      <c r="I97" s="156"/>
      <c r="J97" s="156"/>
      <c r="K97" s="156"/>
      <c r="L97" s="21"/>
      <c r="M97" s="21"/>
      <c r="N97" s="21"/>
      <c r="O97" s="21"/>
    </row>
    <row r="98" spans="1:16" x14ac:dyDescent="0.25">
      <c r="A98" s="17"/>
      <c r="B98" s="148"/>
      <c r="C98" s="148"/>
      <c r="D98" s="148"/>
      <c r="E98" s="156"/>
      <c r="F98" s="156"/>
      <c r="G98" s="156"/>
      <c r="H98" s="156"/>
      <c r="I98" s="156"/>
      <c r="J98" s="156"/>
      <c r="K98" s="156"/>
      <c r="L98" s="21"/>
      <c r="M98" s="21"/>
      <c r="N98" s="155"/>
      <c r="O98" s="155"/>
      <c r="P98" s="457"/>
    </row>
    <row r="99" spans="1:16" x14ac:dyDescent="0.25">
      <c r="A99" s="17"/>
      <c r="B99" s="148"/>
      <c r="C99" s="148"/>
      <c r="D99" s="148"/>
      <c r="E99" s="156"/>
      <c r="F99" s="156"/>
      <c r="G99" s="156"/>
      <c r="H99" s="156"/>
      <c r="I99" s="156"/>
      <c r="J99" s="156"/>
      <c r="K99" s="156"/>
      <c r="L99" s="21"/>
      <c r="M99" s="21"/>
      <c r="N99" s="155"/>
      <c r="O99" s="155"/>
      <c r="P99" s="457"/>
    </row>
    <row r="100" spans="1:16" x14ac:dyDescent="0.25">
      <c r="A100" s="17"/>
      <c r="B100" s="148"/>
      <c r="C100" s="148"/>
      <c r="D100" s="148"/>
      <c r="E100" s="156"/>
      <c r="F100" s="156"/>
      <c r="G100" s="156"/>
      <c r="H100" s="156"/>
      <c r="I100" s="156"/>
      <c r="J100" s="156"/>
      <c r="K100" s="156"/>
      <c r="L100" s="21"/>
      <c r="M100" s="21"/>
      <c r="N100" s="155"/>
      <c r="O100" s="155"/>
      <c r="P100" s="457"/>
    </row>
    <row r="101" spans="1:16" x14ac:dyDescent="0.25">
      <c r="A101" s="17"/>
      <c r="B101" s="148"/>
      <c r="C101" s="148"/>
      <c r="D101" s="148"/>
      <c r="E101" s="156"/>
      <c r="F101" s="156"/>
      <c r="G101" s="156"/>
      <c r="H101" s="156"/>
      <c r="I101" s="156"/>
      <c r="J101" s="156"/>
      <c r="K101" s="156"/>
      <c r="L101" s="21"/>
      <c r="M101" s="21"/>
      <c r="N101" s="21"/>
      <c r="O101" s="21"/>
    </row>
    <row r="102" spans="1:16" x14ac:dyDescent="0.25">
      <c r="A102" s="17"/>
      <c r="B102" s="149"/>
      <c r="C102" s="149"/>
      <c r="D102" s="149"/>
      <c r="E102" s="157"/>
      <c r="F102" s="157"/>
      <c r="G102" s="157"/>
      <c r="H102" s="157"/>
      <c r="I102" s="157"/>
      <c r="J102" s="157"/>
      <c r="K102" s="157"/>
      <c r="L102" s="9"/>
      <c r="M102" s="9"/>
      <c r="N102" s="9"/>
      <c r="O102" s="9"/>
    </row>
    <row r="103" spans="1:16" x14ac:dyDescent="0.25">
      <c r="A103" s="17"/>
      <c r="E103" s="23"/>
      <c r="F103" s="23"/>
      <c r="G103" s="23"/>
      <c r="H103" s="23"/>
      <c r="I103" s="23"/>
      <c r="J103" s="23"/>
      <c r="K103" s="23"/>
      <c r="L103" s="9"/>
      <c r="M103" s="9"/>
      <c r="N103" s="9"/>
      <c r="O103" s="9"/>
    </row>
    <row r="104" spans="1:16" x14ac:dyDescent="0.25">
      <c r="A104" s="17"/>
      <c r="E104" s="23"/>
      <c r="F104" s="23"/>
      <c r="G104" s="23"/>
      <c r="H104" s="23"/>
      <c r="I104" s="23"/>
      <c r="J104" s="23"/>
      <c r="K104" s="23"/>
      <c r="L104" s="9"/>
      <c r="M104" s="9"/>
      <c r="N104" s="9"/>
      <c r="O104" s="9"/>
    </row>
    <row r="105" spans="1:16" x14ac:dyDescent="0.25">
      <c r="A105" s="17"/>
      <c r="E105" s="23"/>
      <c r="F105" s="23"/>
      <c r="G105" s="23"/>
      <c r="H105" s="23"/>
      <c r="I105" s="23"/>
      <c r="J105" s="23"/>
      <c r="K105" s="23"/>
      <c r="L105" s="9"/>
      <c r="M105" s="9"/>
      <c r="N105" s="9"/>
      <c r="O105" s="9"/>
    </row>
    <row r="106" spans="1:16" x14ac:dyDescent="0.25">
      <c r="A106" s="17"/>
      <c r="E106" s="23"/>
      <c r="F106" s="23"/>
      <c r="G106" s="23"/>
      <c r="H106" s="23"/>
      <c r="I106" s="23"/>
      <c r="J106" s="23"/>
      <c r="K106" s="23"/>
      <c r="L106" s="9"/>
      <c r="M106" s="9"/>
      <c r="N106" s="9"/>
      <c r="O106" s="9"/>
    </row>
    <row r="107" spans="1:16" x14ac:dyDescent="0.25">
      <c r="A107" s="17"/>
      <c r="E107" s="23"/>
      <c r="F107" s="23"/>
      <c r="G107" s="23"/>
      <c r="H107" s="23"/>
      <c r="I107" s="23"/>
      <c r="J107" s="23"/>
      <c r="K107" s="23"/>
      <c r="L107" s="9"/>
      <c r="M107" s="9"/>
      <c r="N107" s="9"/>
      <c r="O107" s="9"/>
    </row>
    <row r="108" spans="1:16" x14ac:dyDescent="0.25">
      <c r="A108" s="17"/>
      <c r="E108" s="23"/>
      <c r="F108" s="23"/>
      <c r="G108" s="23"/>
      <c r="H108" s="23"/>
      <c r="I108" s="23"/>
      <c r="J108" s="23"/>
      <c r="K108" s="23"/>
      <c r="L108" s="9"/>
      <c r="M108" s="9"/>
      <c r="N108" s="9"/>
      <c r="O108" s="9"/>
    </row>
    <row r="109" spans="1:16" x14ac:dyDescent="0.25">
      <c r="A109" s="17"/>
      <c r="E109" s="23"/>
      <c r="F109" s="23"/>
      <c r="G109" s="23"/>
      <c r="H109" s="23"/>
      <c r="I109" s="23"/>
      <c r="J109" s="23"/>
      <c r="K109" s="23"/>
      <c r="L109" s="9"/>
      <c r="M109" s="9"/>
      <c r="N109" s="9"/>
      <c r="O109" s="9"/>
    </row>
    <row r="110" spans="1:16" x14ac:dyDescent="0.25">
      <c r="A110" s="17"/>
      <c r="E110" s="23"/>
      <c r="F110" s="23"/>
      <c r="G110" s="23"/>
      <c r="H110" s="23"/>
      <c r="I110" s="23"/>
      <c r="J110" s="23"/>
      <c r="K110" s="23"/>
      <c r="L110" s="9"/>
      <c r="M110" s="9"/>
      <c r="N110" s="9"/>
      <c r="O110" s="9"/>
    </row>
    <row r="111" spans="1:16" x14ac:dyDescent="0.25">
      <c r="A111" s="17"/>
      <c r="E111" s="23"/>
      <c r="F111" s="23"/>
      <c r="G111" s="23"/>
      <c r="H111" s="23"/>
      <c r="I111" s="23"/>
      <c r="J111" s="23"/>
      <c r="K111" s="23"/>
      <c r="L111" s="9"/>
      <c r="M111" s="9"/>
      <c r="N111" s="9"/>
      <c r="O111" s="9"/>
    </row>
    <row r="112" spans="1:16" x14ac:dyDescent="0.25">
      <c r="A112" s="17"/>
      <c r="E112" s="23"/>
      <c r="F112" s="23"/>
      <c r="G112" s="23"/>
      <c r="H112" s="23"/>
      <c r="I112" s="23"/>
      <c r="J112" s="23"/>
      <c r="K112" s="23"/>
      <c r="L112" s="9"/>
      <c r="M112" s="9"/>
      <c r="N112" s="9"/>
      <c r="O112" s="9"/>
    </row>
    <row r="113" spans="1:15" x14ac:dyDescent="0.25">
      <c r="A113" s="17"/>
      <c r="E113" s="23"/>
      <c r="F113" s="23"/>
      <c r="G113" s="23"/>
      <c r="H113" s="23"/>
      <c r="I113" s="23"/>
      <c r="J113" s="23"/>
      <c r="K113" s="23"/>
      <c r="L113" s="9"/>
      <c r="M113" s="9"/>
      <c r="N113" s="9"/>
      <c r="O113" s="9"/>
    </row>
    <row r="114" spans="1:15" x14ac:dyDescent="0.25">
      <c r="A114" s="17"/>
      <c r="E114" s="23"/>
      <c r="F114" s="23"/>
      <c r="G114" s="23"/>
      <c r="H114" s="23"/>
      <c r="I114" s="23"/>
      <c r="J114" s="23"/>
      <c r="K114" s="23"/>
      <c r="L114" s="9"/>
      <c r="M114" s="9"/>
      <c r="N114" s="9"/>
      <c r="O114" s="9"/>
    </row>
    <row r="115" spans="1:15" x14ac:dyDescent="0.25">
      <c r="A115" s="17"/>
      <c r="E115" s="23"/>
      <c r="F115" s="23"/>
      <c r="G115" s="23"/>
      <c r="H115" s="23"/>
      <c r="I115" s="23"/>
      <c r="J115" s="23"/>
      <c r="K115" s="23"/>
      <c r="L115" s="9"/>
      <c r="M115" s="9"/>
      <c r="N115" s="9"/>
      <c r="O115" s="9"/>
    </row>
    <row r="116" spans="1:15" x14ac:dyDescent="0.25">
      <c r="A116" s="17"/>
      <c r="E116" s="23"/>
      <c r="F116" s="23"/>
      <c r="G116" s="23"/>
      <c r="H116" s="23"/>
      <c r="I116" s="23"/>
      <c r="J116" s="23"/>
      <c r="K116" s="23"/>
      <c r="L116" s="9"/>
      <c r="M116" s="9"/>
      <c r="N116" s="9"/>
      <c r="O116" s="9"/>
    </row>
    <row r="117" spans="1:15" x14ac:dyDescent="0.25">
      <c r="A117" s="17"/>
      <c r="E117" s="23"/>
      <c r="F117" s="23"/>
      <c r="G117" s="23"/>
      <c r="H117" s="23"/>
      <c r="I117" s="23"/>
      <c r="J117" s="23"/>
      <c r="K117" s="23"/>
      <c r="L117" s="9"/>
      <c r="M117" s="9"/>
      <c r="N117" s="9"/>
      <c r="O117" s="9"/>
    </row>
    <row r="118" spans="1:15" x14ac:dyDescent="0.25">
      <c r="A118" s="17"/>
      <c r="E118" s="23"/>
      <c r="F118" s="23"/>
      <c r="G118" s="23"/>
      <c r="H118" s="23"/>
      <c r="I118" s="23"/>
      <c r="J118" s="23"/>
      <c r="K118" s="23"/>
      <c r="L118" s="9"/>
      <c r="M118" s="9"/>
      <c r="N118" s="9"/>
      <c r="O118" s="9"/>
    </row>
    <row r="119" spans="1:15" x14ac:dyDescent="0.25">
      <c r="A119" s="17"/>
      <c r="E119" s="23"/>
      <c r="F119" s="23"/>
      <c r="G119" s="23"/>
      <c r="H119" s="23"/>
      <c r="I119" s="23"/>
      <c r="J119" s="23"/>
      <c r="K119" s="23"/>
      <c r="L119" s="9"/>
      <c r="M119" s="9"/>
      <c r="N119" s="9"/>
      <c r="O119" s="9"/>
    </row>
    <row r="120" spans="1:15" x14ac:dyDescent="0.25">
      <c r="A120" s="17"/>
      <c r="E120" s="23"/>
      <c r="F120" s="23"/>
      <c r="G120" s="23"/>
      <c r="H120" s="23"/>
      <c r="I120" s="23"/>
      <c r="J120" s="23"/>
      <c r="K120" s="23"/>
      <c r="L120" s="9"/>
      <c r="M120" s="9"/>
      <c r="N120" s="9"/>
      <c r="O120" s="9"/>
    </row>
    <row r="121" spans="1:15" x14ac:dyDescent="0.25">
      <c r="A121" s="17"/>
      <c r="E121" s="23"/>
      <c r="F121" s="23"/>
      <c r="G121" s="23"/>
      <c r="H121" s="23"/>
      <c r="I121" s="23"/>
      <c r="J121" s="23"/>
      <c r="K121" s="23"/>
      <c r="L121" s="9"/>
      <c r="M121" s="9"/>
      <c r="N121" s="9"/>
      <c r="O121" s="9"/>
    </row>
    <row r="122" spans="1:15" x14ac:dyDescent="0.25">
      <c r="A122" s="17"/>
      <c r="E122" s="23"/>
      <c r="F122" s="23"/>
      <c r="G122" s="23"/>
      <c r="H122" s="23"/>
      <c r="I122" s="23"/>
      <c r="J122" s="23"/>
      <c r="K122" s="23"/>
      <c r="L122" s="9"/>
      <c r="M122" s="9"/>
      <c r="N122" s="9"/>
      <c r="O122" s="9"/>
    </row>
    <row r="123" spans="1:15" x14ac:dyDescent="0.25">
      <c r="A123" s="17"/>
      <c r="E123" s="23"/>
      <c r="F123" s="23"/>
      <c r="G123" s="23"/>
      <c r="H123" s="23"/>
      <c r="I123" s="23"/>
      <c r="J123" s="23"/>
      <c r="K123" s="23"/>
      <c r="L123" s="9"/>
      <c r="M123" s="9"/>
      <c r="N123" s="9"/>
      <c r="O123" s="9"/>
    </row>
    <row r="124" spans="1:15" x14ac:dyDescent="0.25">
      <c r="A124" s="17"/>
      <c r="E124" s="23"/>
      <c r="F124" s="23"/>
      <c r="G124" s="23"/>
      <c r="H124" s="23"/>
      <c r="I124" s="23"/>
      <c r="J124" s="23"/>
      <c r="K124" s="23"/>
      <c r="L124" s="9"/>
      <c r="M124" s="9"/>
      <c r="N124" s="9"/>
      <c r="O124" s="9"/>
    </row>
    <row r="125" spans="1:15" x14ac:dyDescent="0.25">
      <c r="A125" s="17"/>
      <c r="E125" s="23"/>
      <c r="F125" s="23"/>
      <c r="G125" s="23"/>
      <c r="H125" s="23"/>
      <c r="I125" s="23"/>
      <c r="J125" s="23"/>
      <c r="K125" s="23"/>
      <c r="L125" s="9"/>
      <c r="M125" s="9"/>
      <c r="N125" s="9"/>
      <c r="O125" s="9"/>
    </row>
    <row r="126" spans="1:15" x14ac:dyDescent="0.25">
      <c r="A126" s="17"/>
      <c r="E126" s="23"/>
      <c r="F126" s="23"/>
      <c r="G126" s="23"/>
      <c r="H126" s="23"/>
      <c r="I126" s="23"/>
      <c r="J126" s="23"/>
      <c r="K126" s="23"/>
      <c r="L126" s="9"/>
      <c r="M126" s="9"/>
      <c r="N126" s="9"/>
      <c r="O126" s="9"/>
    </row>
    <row r="127" spans="1:15" x14ac:dyDescent="0.25">
      <c r="A127" s="17"/>
      <c r="E127" s="23"/>
      <c r="F127" s="23"/>
      <c r="G127" s="23"/>
      <c r="H127" s="23"/>
      <c r="I127" s="23"/>
      <c r="J127" s="23"/>
      <c r="K127" s="23"/>
      <c r="L127" s="9"/>
      <c r="M127" s="9"/>
      <c r="N127" s="9"/>
      <c r="O127" s="9"/>
    </row>
    <row r="128" spans="1:15" x14ac:dyDescent="0.25">
      <c r="A128" s="17"/>
      <c r="E128" s="23"/>
      <c r="F128" s="23"/>
      <c r="G128" s="23"/>
      <c r="H128" s="23"/>
      <c r="I128" s="23"/>
      <c r="J128" s="23"/>
      <c r="K128" s="23"/>
      <c r="L128" s="9"/>
      <c r="M128" s="9"/>
      <c r="N128" s="9"/>
      <c r="O128" s="9"/>
    </row>
    <row r="129" spans="1:15" x14ac:dyDescent="0.25">
      <c r="A129" s="17"/>
      <c r="E129" s="23"/>
      <c r="F129" s="23"/>
      <c r="G129" s="23"/>
      <c r="H129" s="23"/>
      <c r="I129" s="23"/>
      <c r="J129" s="23"/>
      <c r="K129" s="23"/>
      <c r="L129" s="9"/>
      <c r="M129" s="9"/>
      <c r="N129" s="9"/>
      <c r="O129" s="9"/>
    </row>
    <row r="130" spans="1:15" x14ac:dyDescent="0.25">
      <c r="A130" s="17"/>
      <c r="E130" s="23"/>
      <c r="F130" s="23"/>
      <c r="G130" s="23"/>
      <c r="H130" s="23"/>
      <c r="I130" s="23"/>
      <c r="J130" s="23"/>
      <c r="K130" s="23"/>
      <c r="L130" s="9"/>
      <c r="M130" s="9"/>
      <c r="N130" s="9"/>
      <c r="O130" s="9"/>
    </row>
    <row r="131" spans="1:15" x14ac:dyDescent="0.25">
      <c r="A131" s="17"/>
      <c r="E131" s="23"/>
      <c r="F131" s="23"/>
      <c r="G131" s="23"/>
      <c r="H131" s="23"/>
      <c r="I131" s="23"/>
      <c r="J131" s="23"/>
      <c r="K131" s="23"/>
      <c r="L131" s="9"/>
      <c r="M131" s="9"/>
      <c r="N131" s="9"/>
      <c r="O131" s="9"/>
    </row>
    <row r="132" spans="1:15" x14ac:dyDescent="0.25">
      <c r="A132" s="17"/>
      <c r="E132" s="23"/>
      <c r="F132" s="23"/>
      <c r="G132" s="23"/>
      <c r="H132" s="23"/>
      <c r="I132" s="23"/>
      <c r="J132" s="23"/>
      <c r="K132" s="23"/>
      <c r="L132" s="9"/>
      <c r="M132" s="9"/>
      <c r="N132" s="9"/>
      <c r="O132" s="9"/>
    </row>
    <row r="133" spans="1:15" x14ac:dyDescent="0.25">
      <c r="A133" s="17"/>
      <c r="E133" s="23"/>
      <c r="F133" s="23"/>
      <c r="G133" s="23"/>
      <c r="H133" s="23"/>
      <c r="I133" s="23"/>
      <c r="J133" s="23"/>
      <c r="K133" s="23"/>
      <c r="L133" s="9"/>
      <c r="M133" s="9"/>
      <c r="N133" s="9"/>
      <c r="O133" s="9"/>
    </row>
    <row r="134" spans="1:15" x14ac:dyDescent="0.25">
      <c r="A134" s="17"/>
      <c r="E134" s="23"/>
      <c r="F134" s="23"/>
      <c r="G134" s="23"/>
      <c r="H134" s="23"/>
      <c r="I134" s="23"/>
      <c r="J134" s="23"/>
      <c r="K134" s="23"/>
      <c r="L134" s="9"/>
      <c r="M134" s="9"/>
      <c r="N134" s="9"/>
      <c r="O134" s="9"/>
    </row>
    <row r="135" spans="1:15" x14ac:dyDescent="0.25">
      <c r="A135" s="17"/>
      <c r="E135" s="23"/>
      <c r="F135" s="23"/>
      <c r="G135" s="23"/>
      <c r="H135" s="23"/>
      <c r="I135" s="23"/>
      <c r="J135" s="23"/>
      <c r="K135" s="23"/>
      <c r="L135" s="9"/>
      <c r="M135" s="9"/>
      <c r="N135" s="9"/>
      <c r="O135" s="9"/>
    </row>
    <row r="136" spans="1:15" x14ac:dyDescent="0.25">
      <c r="A136" s="17"/>
      <c r="E136" s="23"/>
      <c r="F136" s="23"/>
      <c r="G136" s="23"/>
      <c r="H136" s="23"/>
      <c r="I136" s="23"/>
      <c r="J136" s="23"/>
      <c r="K136" s="23"/>
      <c r="L136" s="9"/>
      <c r="M136" s="9"/>
      <c r="N136" s="9"/>
      <c r="O136" s="9"/>
    </row>
    <row r="137" spans="1:15" x14ac:dyDescent="0.25">
      <c r="A137" s="17"/>
      <c r="E137" s="23"/>
      <c r="F137" s="23"/>
      <c r="G137" s="23"/>
      <c r="H137" s="23"/>
      <c r="I137" s="23"/>
      <c r="J137" s="23"/>
      <c r="K137" s="23"/>
      <c r="L137" s="9"/>
      <c r="M137" s="9"/>
      <c r="N137" s="9"/>
      <c r="O137" s="9"/>
    </row>
    <row r="138" spans="1:15" x14ac:dyDescent="0.25">
      <c r="A138" s="17"/>
      <c r="E138" s="23"/>
      <c r="F138" s="23"/>
      <c r="G138" s="23"/>
      <c r="H138" s="23"/>
      <c r="I138" s="23"/>
      <c r="J138" s="23"/>
      <c r="K138" s="23"/>
      <c r="L138" s="9"/>
      <c r="M138" s="9"/>
      <c r="N138" s="9"/>
      <c r="O138" s="9"/>
    </row>
    <row r="139" spans="1:15" x14ac:dyDescent="0.25">
      <c r="A139" s="17"/>
      <c r="E139" s="23"/>
      <c r="F139" s="23"/>
      <c r="G139" s="23"/>
      <c r="H139" s="23"/>
      <c r="I139" s="23"/>
      <c r="J139" s="23"/>
      <c r="K139" s="23"/>
      <c r="L139" s="9"/>
      <c r="M139" s="9"/>
      <c r="N139" s="9"/>
      <c r="O139" s="9"/>
    </row>
    <row r="140" spans="1:15" x14ac:dyDescent="0.25">
      <c r="A140" s="17"/>
      <c r="E140" s="23"/>
      <c r="F140" s="23"/>
      <c r="G140" s="23"/>
      <c r="H140" s="23"/>
      <c r="I140" s="23"/>
      <c r="J140" s="23"/>
      <c r="K140" s="23"/>
      <c r="L140" s="9"/>
      <c r="M140" s="9"/>
      <c r="N140" s="9"/>
      <c r="O140" s="9"/>
    </row>
    <row r="141" spans="1:15" x14ac:dyDescent="0.25">
      <c r="A141" s="17"/>
      <c r="E141" s="23"/>
      <c r="F141" s="23"/>
      <c r="G141" s="23"/>
      <c r="H141" s="23"/>
      <c r="I141" s="23"/>
      <c r="J141" s="23"/>
      <c r="K141" s="23"/>
      <c r="L141" s="9"/>
      <c r="M141" s="9"/>
      <c r="N141" s="9"/>
      <c r="O141" s="9"/>
    </row>
    <row r="142" spans="1:15" x14ac:dyDescent="0.25">
      <c r="A142" s="19"/>
      <c r="E142" s="23"/>
      <c r="F142" s="23"/>
      <c r="G142" s="23"/>
      <c r="H142" s="23"/>
      <c r="I142" s="23"/>
      <c r="J142" s="23"/>
      <c r="K142" s="23"/>
      <c r="L142" s="9"/>
      <c r="M142" s="9"/>
      <c r="N142" s="9"/>
      <c r="O142" s="9"/>
    </row>
    <row r="143" spans="1:15" x14ac:dyDescent="0.25">
      <c r="A143" s="19"/>
      <c r="E143" s="23"/>
      <c r="F143" s="23"/>
      <c r="G143" s="23"/>
      <c r="H143" s="23"/>
      <c r="I143" s="23"/>
      <c r="J143" s="23"/>
      <c r="K143" s="23"/>
      <c r="L143" s="9"/>
      <c r="M143" s="9"/>
      <c r="N143" s="9"/>
      <c r="O143" s="9"/>
    </row>
    <row r="144" spans="1:15" x14ac:dyDescent="0.25">
      <c r="A144" s="19"/>
      <c r="E144" s="23"/>
      <c r="F144" s="23"/>
      <c r="G144" s="23"/>
      <c r="H144" s="23"/>
      <c r="I144" s="23"/>
      <c r="J144" s="23"/>
      <c r="K144" s="23"/>
      <c r="L144" s="9"/>
      <c r="M144" s="9"/>
      <c r="N144" s="9"/>
      <c r="O144" s="9"/>
    </row>
    <row r="145" spans="1:15" x14ac:dyDescent="0.25">
      <c r="A145" s="19"/>
      <c r="E145" s="23"/>
      <c r="F145" s="23"/>
      <c r="G145" s="23"/>
      <c r="H145" s="23"/>
      <c r="I145" s="23"/>
      <c r="J145" s="23"/>
      <c r="K145" s="23"/>
      <c r="L145" s="9"/>
      <c r="M145" s="9"/>
      <c r="N145" s="9"/>
      <c r="O145" s="9"/>
    </row>
    <row r="146" spans="1:15" x14ac:dyDescent="0.25">
      <c r="E146" s="23"/>
      <c r="F146" s="23"/>
      <c r="G146" s="23"/>
      <c r="H146" s="23"/>
      <c r="I146" s="23"/>
      <c r="J146" s="23"/>
      <c r="K146" s="23"/>
      <c r="L146" s="9"/>
      <c r="M146" s="9"/>
      <c r="N146" s="9"/>
      <c r="O146" s="9"/>
    </row>
    <row r="147" spans="1:15" x14ac:dyDescent="0.25">
      <c r="E147" s="23"/>
      <c r="F147" s="23"/>
      <c r="G147" s="23"/>
      <c r="H147" s="23"/>
      <c r="I147" s="23"/>
      <c r="J147" s="23"/>
      <c r="K147" s="23"/>
      <c r="L147" s="9"/>
      <c r="M147" s="9"/>
      <c r="N147" s="9"/>
      <c r="O147" s="9"/>
    </row>
    <row r="148" spans="1:15" x14ac:dyDescent="0.25">
      <c r="E148" s="23"/>
      <c r="F148" s="23"/>
      <c r="G148" s="23"/>
      <c r="H148" s="23"/>
      <c r="I148" s="23"/>
      <c r="J148" s="23"/>
      <c r="K148" s="23"/>
      <c r="L148" s="9"/>
      <c r="M148" s="9"/>
      <c r="N148" s="9"/>
      <c r="O148" s="9"/>
    </row>
    <row r="149" spans="1:15" x14ac:dyDescent="0.25">
      <c r="E149" s="23"/>
      <c r="F149" s="23"/>
      <c r="G149" s="23"/>
      <c r="H149" s="23"/>
      <c r="I149" s="23"/>
      <c r="J149" s="23"/>
      <c r="K149" s="23"/>
      <c r="L149" s="9"/>
      <c r="M149" s="9"/>
      <c r="N149" s="9"/>
      <c r="O149" s="9"/>
    </row>
    <row r="150" spans="1:15" x14ac:dyDescent="0.25">
      <c r="E150" s="23"/>
      <c r="F150" s="23"/>
      <c r="G150" s="23"/>
      <c r="H150" s="23"/>
      <c r="I150" s="23"/>
      <c r="J150" s="23"/>
      <c r="K150" s="23"/>
      <c r="L150" s="9"/>
      <c r="M150" s="9"/>
      <c r="N150" s="9"/>
      <c r="O150" s="9"/>
    </row>
    <row r="151" spans="1:15" x14ac:dyDescent="0.25">
      <c r="E151" s="23"/>
      <c r="F151" s="23"/>
      <c r="G151" s="23"/>
      <c r="H151" s="23"/>
      <c r="I151" s="23"/>
      <c r="J151" s="23"/>
      <c r="K151" s="23"/>
      <c r="L151" s="9"/>
      <c r="M151" s="9"/>
      <c r="N151" s="9"/>
      <c r="O151" s="9"/>
    </row>
    <row r="152" spans="1:15" x14ac:dyDescent="0.25">
      <c r="E152" s="23"/>
      <c r="F152" s="23"/>
      <c r="G152" s="23"/>
      <c r="H152" s="23"/>
      <c r="I152" s="23"/>
      <c r="J152" s="23"/>
      <c r="K152" s="23"/>
      <c r="L152" s="9"/>
      <c r="M152" s="9"/>
      <c r="N152" s="9"/>
      <c r="O152" s="9"/>
    </row>
    <row r="153" spans="1:15" x14ac:dyDescent="0.25">
      <c r="E153" s="23"/>
      <c r="F153" s="23"/>
      <c r="G153" s="23"/>
      <c r="H153" s="23"/>
      <c r="I153" s="23"/>
      <c r="J153" s="23"/>
      <c r="K153" s="23"/>
      <c r="L153" s="9"/>
      <c r="M153" s="9"/>
      <c r="N153" s="9"/>
      <c r="O153" s="9"/>
    </row>
    <row r="154" spans="1:15" x14ac:dyDescent="0.25">
      <c r="E154" s="23"/>
      <c r="F154" s="23"/>
      <c r="G154" s="23"/>
      <c r="H154" s="23"/>
      <c r="I154" s="23"/>
      <c r="J154" s="23"/>
      <c r="K154" s="23"/>
      <c r="L154" s="9"/>
      <c r="M154" s="9"/>
      <c r="N154" s="9"/>
      <c r="O154" s="9"/>
    </row>
    <row r="155" spans="1:15" x14ac:dyDescent="0.25">
      <c r="E155" s="23"/>
      <c r="F155" s="23"/>
      <c r="G155" s="23"/>
      <c r="H155" s="23"/>
      <c r="I155" s="23"/>
      <c r="J155" s="23"/>
      <c r="K155" s="23"/>
      <c r="L155" s="9"/>
      <c r="M155" s="9"/>
      <c r="N155" s="9"/>
      <c r="O155" s="9"/>
    </row>
    <row r="156" spans="1:15" x14ac:dyDescent="0.25">
      <c r="E156" s="23"/>
      <c r="F156" s="23"/>
      <c r="G156" s="23"/>
      <c r="H156" s="23"/>
      <c r="I156" s="23"/>
      <c r="J156" s="23"/>
      <c r="K156" s="23"/>
    </row>
    <row r="157" spans="1:15" x14ac:dyDescent="0.25">
      <c r="E157" s="23"/>
      <c r="F157" s="23"/>
      <c r="G157" s="23"/>
      <c r="H157" s="23"/>
      <c r="I157" s="23"/>
      <c r="J157" s="23"/>
      <c r="K157" s="23"/>
    </row>
    <row r="158" spans="1:15" x14ac:dyDescent="0.25">
      <c r="E158" s="23"/>
      <c r="F158" s="23"/>
      <c r="G158" s="23"/>
      <c r="H158" s="23"/>
      <c r="I158" s="23"/>
      <c r="J158" s="23"/>
      <c r="K158" s="23"/>
    </row>
    <row r="159" spans="1:15" x14ac:dyDescent="0.25">
      <c r="E159" s="23"/>
      <c r="F159" s="23"/>
      <c r="G159" s="23"/>
      <c r="H159" s="23"/>
      <c r="I159" s="23"/>
      <c r="J159" s="23"/>
      <c r="K159" s="23"/>
    </row>
    <row r="160" spans="1:15" x14ac:dyDescent="0.25">
      <c r="E160" s="23"/>
      <c r="F160" s="23"/>
      <c r="G160" s="23"/>
      <c r="H160" s="23"/>
      <c r="I160" s="23"/>
      <c r="J160" s="23"/>
      <c r="K160" s="23"/>
    </row>
    <row r="161" spans="5:11" x14ac:dyDescent="0.25">
      <c r="E161" s="23"/>
      <c r="F161" s="23"/>
      <c r="G161" s="23"/>
      <c r="H161" s="23"/>
      <c r="I161" s="23"/>
      <c r="J161" s="23"/>
      <c r="K161" s="23"/>
    </row>
    <row r="162" spans="5:11" x14ac:dyDescent="0.25">
      <c r="E162" s="23"/>
      <c r="F162" s="23"/>
      <c r="G162" s="23"/>
      <c r="H162" s="23"/>
      <c r="I162" s="23"/>
      <c r="J162" s="23"/>
      <c r="K162" s="23"/>
    </row>
  </sheetData>
  <mergeCells count="190">
    <mergeCell ref="A60:A62"/>
    <mergeCell ref="B60:B62"/>
    <mergeCell ref="C60:C62"/>
    <mergeCell ref="D60:D62"/>
    <mergeCell ref="E60:E62"/>
    <mergeCell ref="F60:F62"/>
    <mergeCell ref="G60:G62"/>
    <mergeCell ref="D79:D80"/>
    <mergeCell ref="E79:E80"/>
    <mergeCell ref="F79:F80"/>
    <mergeCell ref="G79:G80"/>
    <mergeCell ref="A69:A70"/>
    <mergeCell ref="H79:H80"/>
    <mergeCell ref="O79:O80"/>
    <mergeCell ref="O36:O37"/>
    <mergeCell ref="I38:I39"/>
    <mergeCell ref="B38:B40"/>
    <mergeCell ref="C38:C40"/>
    <mergeCell ref="E67:E68"/>
    <mergeCell ref="C45:C51"/>
    <mergeCell ref="E45:E51"/>
    <mergeCell ref="G36:G37"/>
    <mergeCell ref="C65:C66"/>
    <mergeCell ref="C41:C42"/>
    <mergeCell ref="D41:D42"/>
    <mergeCell ref="O60:O61"/>
    <mergeCell ref="E36:E37"/>
    <mergeCell ref="F36:F37"/>
    <mergeCell ref="O55:O56"/>
    <mergeCell ref="B69:B70"/>
    <mergeCell ref="C69:C70"/>
    <mergeCell ref="D69:D70"/>
    <mergeCell ref="E69:E70"/>
    <mergeCell ref="G69:G70"/>
    <mergeCell ref="P38:P39"/>
    <mergeCell ref="I52:I53"/>
    <mergeCell ref="O52:O53"/>
    <mergeCell ref="P52:P53"/>
    <mergeCell ref="F65:F66"/>
    <mergeCell ref="F67:F68"/>
    <mergeCell ref="G45:G51"/>
    <mergeCell ref="O45:O51"/>
    <mergeCell ref="H72:H76"/>
    <mergeCell ref="O41:O42"/>
    <mergeCell ref="O43:O44"/>
    <mergeCell ref="I43:I44"/>
    <mergeCell ref="I41:I42"/>
    <mergeCell ref="G67:G68"/>
    <mergeCell ref="I67:I68"/>
    <mergeCell ref="G65:G66"/>
    <mergeCell ref="F45:F51"/>
    <mergeCell ref="G38:G40"/>
    <mergeCell ref="I46:I48"/>
    <mergeCell ref="F72:F77"/>
    <mergeCell ref="G72:G77"/>
    <mergeCell ref="O72:O77"/>
    <mergeCell ref="G55:G56"/>
    <mergeCell ref="F69:F70"/>
    <mergeCell ref="A81:E81"/>
    <mergeCell ref="A41:A42"/>
    <mergeCell ref="B41:B42"/>
    <mergeCell ref="E41:E42"/>
    <mergeCell ref="F41:F42"/>
    <mergeCell ref="F43:F44"/>
    <mergeCell ref="E43:E44"/>
    <mergeCell ref="D43:D44"/>
    <mergeCell ref="C43:C44"/>
    <mergeCell ref="B43:B44"/>
    <mergeCell ref="A43:A44"/>
    <mergeCell ref="A72:A77"/>
    <mergeCell ref="B72:B77"/>
    <mergeCell ref="C67:C68"/>
    <mergeCell ref="B67:B68"/>
    <mergeCell ref="D67:D68"/>
    <mergeCell ref="B65:B66"/>
    <mergeCell ref="C72:C77"/>
    <mergeCell ref="D72:D77"/>
    <mergeCell ref="E72:E77"/>
    <mergeCell ref="F55:F56"/>
    <mergeCell ref="A79:A80"/>
    <mergeCell ref="B79:B80"/>
    <mergeCell ref="C79:C80"/>
    <mergeCell ref="A38:A40"/>
    <mergeCell ref="G41:G42"/>
    <mergeCell ref="G43:G44"/>
    <mergeCell ref="A65:A66"/>
    <mergeCell ref="A67:A68"/>
    <mergeCell ref="E65:E66"/>
    <mergeCell ref="D65:D66"/>
    <mergeCell ref="D30:D33"/>
    <mergeCell ref="E13:E20"/>
    <mergeCell ref="A45:A51"/>
    <mergeCell ref="B45:B51"/>
    <mergeCell ref="G13:G20"/>
    <mergeCell ref="A52:A53"/>
    <mergeCell ref="G52:G53"/>
    <mergeCell ref="B52:B53"/>
    <mergeCell ref="A13:A20"/>
    <mergeCell ref="A21:A29"/>
    <mergeCell ref="A30:A33"/>
    <mergeCell ref="B13:B20"/>
    <mergeCell ref="A55:A56"/>
    <mergeCell ref="B55:B56"/>
    <mergeCell ref="C55:C56"/>
    <mergeCell ref="D55:D56"/>
    <mergeCell ref="E55:E56"/>
    <mergeCell ref="C82:E82"/>
    <mergeCell ref="C83:I83"/>
    <mergeCell ref="O38:O40"/>
    <mergeCell ref="O21:O29"/>
    <mergeCell ref="O30:O33"/>
    <mergeCell ref="O65:O66"/>
    <mergeCell ref="O67:O68"/>
    <mergeCell ref="I65:I66"/>
    <mergeCell ref="I21:I22"/>
    <mergeCell ref="I23:I24"/>
    <mergeCell ref="I25:I26"/>
    <mergeCell ref="D38:D40"/>
    <mergeCell ref="E38:E40"/>
    <mergeCell ref="F38:F40"/>
    <mergeCell ref="F30:F33"/>
    <mergeCell ref="E30:E33"/>
    <mergeCell ref="E21:E29"/>
    <mergeCell ref="G21:G29"/>
    <mergeCell ref="G30:G33"/>
    <mergeCell ref="F21:F29"/>
    <mergeCell ref="C52:C53"/>
    <mergeCell ref="D52:D53"/>
    <mergeCell ref="E52:E53"/>
    <mergeCell ref="F52:F53"/>
    <mergeCell ref="I5:I7"/>
    <mergeCell ref="I17:I18"/>
    <mergeCell ref="N2:N3"/>
    <mergeCell ref="K2:M2"/>
    <mergeCell ref="J2:J3"/>
    <mergeCell ref="I2:I3"/>
    <mergeCell ref="H2:H3"/>
    <mergeCell ref="O8:O12"/>
    <mergeCell ref="N15:N16"/>
    <mergeCell ref="H15:H16"/>
    <mergeCell ref="I13:I14"/>
    <mergeCell ref="I15:I16"/>
    <mergeCell ref="D13:D20"/>
    <mergeCell ref="Q2:R2"/>
    <mergeCell ref="P2:P3"/>
    <mergeCell ref="O5:O7"/>
    <mergeCell ref="A5:A7"/>
    <mergeCell ref="B2:B3"/>
    <mergeCell ref="B5:B7"/>
    <mergeCell ref="G5:G7"/>
    <mergeCell ref="C2:C3"/>
    <mergeCell ref="C5:C7"/>
    <mergeCell ref="F5:F7"/>
    <mergeCell ref="G2:G3"/>
    <mergeCell ref="F2:F3"/>
    <mergeCell ref="A2:A3"/>
    <mergeCell ref="E2:E3"/>
    <mergeCell ref="D2:D3"/>
    <mergeCell ref="E5:E7"/>
    <mergeCell ref="O13:O20"/>
    <mergeCell ref="O2:O3"/>
    <mergeCell ref="P15:P16"/>
    <mergeCell ref="M15:M16"/>
    <mergeCell ref="H5:H6"/>
    <mergeCell ref="P5:P7"/>
    <mergeCell ref="I8:I10"/>
    <mergeCell ref="D5:D7"/>
    <mergeCell ref="I60:I61"/>
    <mergeCell ref="A8:A12"/>
    <mergeCell ref="B8:B12"/>
    <mergeCell ref="C8:C12"/>
    <mergeCell ref="D8:D12"/>
    <mergeCell ref="E8:E12"/>
    <mergeCell ref="F8:F12"/>
    <mergeCell ref="G8:G12"/>
    <mergeCell ref="I11:I12"/>
    <mergeCell ref="F13:F20"/>
    <mergeCell ref="C13:C20"/>
    <mergeCell ref="C30:C33"/>
    <mergeCell ref="B30:B33"/>
    <mergeCell ref="D21:D29"/>
    <mergeCell ref="C21:C29"/>
    <mergeCell ref="B21:B29"/>
    <mergeCell ref="I27:I28"/>
    <mergeCell ref="A36:A37"/>
    <mergeCell ref="B36:B37"/>
    <mergeCell ref="C36:C37"/>
    <mergeCell ref="D36:D37"/>
    <mergeCell ref="I31:I32"/>
    <mergeCell ref="D45:D51"/>
  </mergeCells>
  <pageMargins left="0.23622047244094491" right="0.23622047244094491" top="0.35433070866141736" bottom="0.55118110236220474" header="0.31496062992125984" footer="0.31496062992125984"/>
  <pageSetup paperSize="8" scale="66" fitToHeight="0" orientation="landscape" copies="2" r:id="rId1"/>
  <headerFooter>
    <oddFooter xml:space="preserve">&amp;R&amp;12Zpracoval odbor finanční , stav k 1.4. 2016
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I116"/>
  <sheetViews>
    <sheetView topLeftCell="A47" zoomScale="80" zoomScaleNormal="80" workbookViewId="0">
      <selection activeCell="T16" sqref="T16"/>
    </sheetView>
  </sheetViews>
  <sheetFormatPr defaultRowHeight="15" x14ac:dyDescent="0.25"/>
  <cols>
    <col min="1" max="1" width="4.7109375" customWidth="1"/>
    <col min="2" max="2" width="13.7109375" customWidth="1"/>
    <col min="3" max="3" width="35.7109375" customWidth="1"/>
    <col min="4" max="4" width="11.7109375" customWidth="1"/>
    <col min="5" max="5" width="8.7109375" customWidth="1"/>
    <col min="6" max="6" width="17" customWidth="1"/>
    <col min="7" max="8" width="18.7109375" customWidth="1"/>
    <col min="9" max="9" width="38.7109375" customWidth="1"/>
    <col min="10" max="13" width="15.85546875" customWidth="1"/>
    <col min="14" max="14" width="15.7109375" customWidth="1"/>
    <col min="15" max="15" width="21.28515625" customWidth="1"/>
    <col min="16" max="16" width="42.7109375" customWidth="1"/>
    <col min="17" max="17" width="0" hidden="1" customWidth="1"/>
    <col min="18" max="18" width="15.5703125" hidden="1" customWidth="1"/>
  </cols>
  <sheetData>
    <row r="1" spans="1:87" ht="28.5" x14ac:dyDescent="0.45">
      <c r="B1" s="165" t="s">
        <v>169</v>
      </c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  <c r="O1" s="165"/>
      <c r="P1" s="244" t="s">
        <v>329</v>
      </c>
    </row>
    <row r="2" spans="1:87" ht="32.25" customHeight="1" x14ac:dyDescent="0.25">
      <c r="A2" s="910" t="s">
        <v>370</v>
      </c>
      <c r="B2" s="886" t="s">
        <v>145</v>
      </c>
      <c r="C2" s="886" t="s">
        <v>135</v>
      </c>
      <c r="D2" s="886" t="s">
        <v>136</v>
      </c>
      <c r="E2" s="912" t="s">
        <v>141</v>
      </c>
      <c r="F2" s="951" t="s">
        <v>210</v>
      </c>
      <c r="G2" s="886" t="s">
        <v>421</v>
      </c>
      <c r="H2" s="886" t="s">
        <v>137</v>
      </c>
      <c r="I2" s="888" t="s">
        <v>211</v>
      </c>
      <c r="J2" s="890" t="s">
        <v>351</v>
      </c>
      <c r="K2" s="947" t="s">
        <v>349</v>
      </c>
      <c r="L2" s="948"/>
      <c r="M2" s="949"/>
      <c r="N2" s="891" t="s">
        <v>350</v>
      </c>
      <c r="O2" s="891" t="s">
        <v>294</v>
      </c>
      <c r="P2" s="884" t="s">
        <v>212</v>
      </c>
      <c r="Q2" s="865" t="s">
        <v>488</v>
      </c>
      <c r="R2" s="866"/>
    </row>
    <row r="3" spans="1:87" ht="106.5" customHeight="1" x14ac:dyDescent="0.25">
      <c r="A3" s="911"/>
      <c r="B3" s="887"/>
      <c r="C3" s="887"/>
      <c r="D3" s="887"/>
      <c r="E3" s="913"/>
      <c r="F3" s="952"/>
      <c r="G3" s="887"/>
      <c r="H3" s="887"/>
      <c r="I3" s="889"/>
      <c r="J3" s="891"/>
      <c r="K3" s="297" t="s">
        <v>214</v>
      </c>
      <c r="L3" s="287" t="s">
        <v>215</v>
      </c>
      <c r="M3" s="282" t="s">
        <v>302</v>
      </c>
      <c r="N3" s="935"/>
      <c r="O3" s="935"/>
      <c r="P3" s="885"/>
      <c r="Q3" s="287" t="s">
        <v>489</v>
      </c>
      <c r="R3" s="579" t="s">
        <v>197</v>
      </c>
    </row>
    <row r="4" spans="1:87" ht="26.25" customHeight="1" thickBot="1" x14ac:dyDescent="0.3">
      <c r="A4" s="283" t="s">
        <v>279</v>
      </c>
      <c r="B4" s="283" t="s">
        <v>280</v>
      </c>
      <c r="C4" s="283" t="s">
        <v>281</v>
      </c>
      <c r="D4" s="283" t="s">
        <v>282</v>
      </c>
      <c r="E4" s="283" t="s">
        <v>283</v>
      </c>
      <c r="F4" s="283" t="s">
        <v>284</v>
      </c>
      <c r="G4" s="283" t="s">
        <v>285</v>
      </c>
      <c r="H4" s="283" t="s">
        <v>286</v>
      </c>
      <c r="I4" s="284" t="s">
        <v>287</v>
      </c>
      <c r="J4" s="285" t="s">
        <v>288</v>
      </c>
      <c r="K4" s="285" t="s">
        <v>367</v>
      </c>
      <c r="L4" s="286" t="s">
        <v>289</v>
      </c>
      <c r="M4" s="284" t="s">
        <v>290</v>
      </c>
      <c r="N4" s="285" t="s">
        <v>292</v>
      </c>
      <c r="O4" s="285" t="s">
        <v>293</v>
      </c>
      <c r="P4" s="581" t="s">
        <v>291</v>
      </c>
      <c r="Q4" s="286" t="s">
        <v>490</v>
      </c>
      <c r="R4" s="283" t="s">
        <v>491</v>
      </c>
    </row>
    <row r="5" spans="1:87" ht="163.5" customHeight="1" x14ac:dyDescent="0.25">
      <c r="A5" s="904">
        <v>1</v>
      </c>
      <c r="B5" s="898" t="s">
        <v>63</v>
      </c>
      <c r="C5" s="901" t="s">
        <v>368</v>
      </c>
      <c r="D5" s="920" t="s">
        <v>73</v>
      </c>
      <c r="E5" s="917" t="s">
        <v>8</v>
      </c>
      <c r="F5" s="945">
        <v>362375172.18000001</v>
      </c>
      <c r="G5" s="829" t="s">
        <v>317</v>
      </c>
      <c r="H5" s="246" t="s">
        <v>139</v>
      </c>
      <c r="I5" s="320" t="s">
        <v>307</v>
      </c>
      <c r="J5" s="247">
        <v>101386743</v>
      </c>
      <c r="K5" s="247">
        <f>L5+M5</f>
        <v>16225264</v>
      </c>
      <c r="L5" s="288">
        <v>16225264</v>
      </c>
      <c r="M5" s="248"/>
      <c r="N5" s="249">
        <f>K5/J5</f>
        <v>0.1600333881915903</v>
      </c>
      <c r="O5" s="936">
        <f>(K5+K6+K7)/F5</f>
        <v>4.7534338228458484E-2</v>
      </c>
      <c r="P5" s="508" t="s">
        <v>444</v>
      </c>
      <c r="Q5" s="580">
        <f>R5/J5</f>
        <v>0.8399666118084097</v>
      </c>
      <c r="R5" s="10">
        <f>J5-K5</f>
        <v>85161479</v>
      </c>
    </row>
    <row r="6" spans="1:87" ht="198" customHeight="1" x14ac:dyDescent="0.25">
      <c r="A6" s="905"/>
      <c r="B6" s="899"/>
      <c r="C6" s="873"/>
      <c r="D6" s="920"/>
      <c r="E6" s="917"/>
      <c r="F6" s="879"/>
      <c r="G6" s="829"/>
      <c r="H6" s="250" t="s">
        <v>30</v>
      </c>
      <c r="I6" s="217" t="s">
        <v>323</v>
      </c>
      <c r="J6" s="251">
        <v>1000000</v>
      </c>
      <c r="K6" s="247">
        <f t="shared" ref="K6:K41" si="0">L6+M6</f>
        <v>1000000</v>
      </c>
      <c r="L6" s="295">
        <v>1000000</v>
      </c>
      <c r="M6" s="253"/>
      <c r="N6" s="254">
        <f t="shared" ref="N6:N49" si="1">K6/J6</f>
        <v>1</v>
      </c>
      <c r="O6" s="882"/>
      <c r="P6" s="684" t="s">
        <v>531</v>
      </c>
      <c r="Q6" s="578">
        <f t="shared" ref="Q6:Q47" si="2">R6/J6</f>
        <v>0</v>
      </c>
      <c r="R6" s="5">
        <f t="shared" ref="R6:R47" si="3">J6-K6</f>
        <v>0</v>
      </c>
    </row>
    <row r="7" spans="1:87" ht="187.5" customHeight="1" x14ac:dyDescent="0.25">
      <c r="A7" s="906"/>
      <c r="B7" s="900"/>
      <c r="C7" s="902"/>
      <c r="D7" s="921"/>
      <c r="E7" s="919"/>
      <c r="F7" s="880"/>
      <c r="G7" s="830"/>
      <c r="H7" s="257" t="s">
        <v>30</v>
      </c>
      <c r="I7" s="321" t="s">
        <v>323</v>
      </c>
      <c r="J7" s="259">
        <v>600000</v>
      </c>
      <c r="K7" s="247">
        <v>0</v>
      </c>
      <c r="L7" s="567">
        <v>0</v>
      </c>
      <c r="M7" s="253">
        <v>0</v>
      </c>
      <c r="N7" s="254">
        <f t="shared" si="1"/>
        <v>0</v>
      </c>
      <c r="O7" s="883"/>
      <c r="P7" s="568" t="s">
        <v>485</v>
      </c>
      <c r="Q7" s="578">
        <f t="shared" si="2"/>
        <v>1</v>
      </c>
      <c r="R7" s="5">
        <f t="shared" si="3"/>
        <v>600000</v>
      </c>
    </row>
    <row r="8" spans="1:87" ht="252" customHeight="1" x14ac:dyDescent="0.25">
      <c r="A8" s="386">
        <v>2</v>
      </c>
      <c r="B8" s="260" t="s">
        <v>63</v>
      </c>
      <c r="C8" s="319" t="s">
        <v>320</v>
      </c>
      <c r="D8" s="262" t="s">
        <v>74</v>
      </c>
      <c r="E8" s="263" t="s">
        <v>8</v>
      </c>
      <c r="F8" s="317">
        <v>462724796.58999997</v>
      </c>
      <c r="G8" s="215" t="s">
        <v>318</v>
      </c>
      <c r="H8" s="258" t="s">
        <v>139</v>
      </c>
      <c r="I8" s="311" t="s">
        <v>308</v>
      </c>
      <c r="J8" s="251">
        <v>13225052</v>
      </c>
      <c r="K8" s="247">
        <f t="shared" si="0"/>
        <v>3306264</v>
      </c>
      <c r="L8" s="289">
        <v>3306264</v>
      </c>
      <c r="M8" s="264"/>
      <c r="N8" s="254">
        <f t="shared" si="1"/>
        <v>0.25000007561406939</v>
      </c>
      <c r="O8" s="255">
        <f>K8/F8</f>
        <v>7.1452060152495667E-3</v>
      </c>
      <c r="P8" s="508" t="s">
        <v>444</v>
      </c>
      <c r="Q8" s="578">
        <f t="shared" si="2"/>
        <v>0.74999992438593055</v>
      </c>
      <c r="R8" s="5">
        <f t="shared" si="3"/>
        <v>9918788</v>
      </c>
      <c r="S8" s="136"/>
      <c r="T8" s="136"/>
      <c r="U8" s="136"/>
      <c r="V8" s="136"/>
      <c r="W8" s="136"/>
      <c r="X8" s="136"/>
      <c r="Y8" s="136"/>
      <c r="Z8" s="136"/>
      <c r="AA8" s="136"/>
      <c r="AB8" s="136"/>
      <c r="AC8" s="136"/>
      <c r="AD8" s="136"/>
      <c r="AE8" s="136"/>
      <c r="AF8" s="136"/>
      <c r="AG8" s="136"/>
      <c r="AH8" s="136"/>
      <c r="AI8" s="136"/>
      <c r="AJ8" s="136"/>
      <c r="AK8" s="136"/>
      <c r="AL8" s="136"/>
      <c r="AM8" s="136"/>
      <c r="AN8" s="136"/>
      <c r="AO8" s="136"/>
      <c r="AP8" s="136"/>
      <c r="AQ8" s="136"/>
      <c r="AR8" s="136"/>
      <c r="AS8" s="136"/>
      <c r="AT8" s="136"/>
      <c r="AU8" s="136"/>
      <c r="AV8" s="136"/>
      <c r="AW8" s="136"/>
      <c r="AX8" s="136"/>
      <c r="AY8" s="136"/>
      <c r="AZ8" s="136"/>
      <c r="BA8" s="136"/>
      <c r="BB8" s="136"/>
      <c r="BC8" s="136"/>
      <c r="BD8" s="136"/>
      <c r="BE8" s="136"/>
      <c r="BF8" s="136"/>
      <c r="BG8" s="136"/>
      <c r="BH8" s="136"/>
      <c r="BI8" s="136"/>
      <c r="BJ8" s="136"/>
      <c r="BK8" s="136"/>
      <c r="BL8" s="136"/>
      <c r="BM8" s="136"/>
      <c r="BN8" s="136"/>
      <c r="BO8" s="136"/>
      <c r="BP8" s="136"/>
      <c r="BQ8" s="136"/>
      <c r="BR8" s="136"/>
      <c r="BS8" s="136"/>
      <c r="BT8" s="136"/>
      <c r="BU8" s="136"/>
      <c r="BV8" s="136"/>
      <c r="BW8" s="136"/>
      <c r="BX8" s="136"/>
      <c r="BY8" s="136"/>
      <c r="BZ8" s="136"/>
      <c r="CA8" s="136"/>
      <c r="CB8" s="136"/>
      <c r="CC8" s="136"/>
      <c r="CD8" s="136"/>
      <c r="CE8" s="136"/>
      <c r="CF8" s="136"/>
      <c r="CG8" s="136"/>
      <c r="CH8" s="136"/>
      <c r="CI8" s="136"/>
    </row>
    <row r="9" spans="1:87" s="152" customFormat="1" ht="176.25" customHeight="1" x14ac:dyDescent="0.25">
      <c r="A9" s="867">
        <v>3</v>
      </c>
      <c r="B9" s="868" t="s">
        <v>64</v>
      </c>
      <c r="C9" s="903" t="s">
        <v>319</v>
      </c>
      <c r="D9" s="869" t="s">
        <v>75</v>
      </c>
      <c r="E9" s="874" t="s">
        <v>8</v>
      </c>
      <c r="F9" s="946">
        <v>400418989.25999999</v>
      </c>
      <c r="G9" s="877" t="s">
        <v>373</v>
      </c>
      <c r="H9" s="560" t="s">
        <v>139</v>
      </c>
      <c r="I9" s="950" t="s">
        <v>357</v>
      </c>
      <c r="J9" s="251">
        <v>178471075</v>
      </c>
      <c r="K9" s="247">
        <f t="shared" si="0"/>
        <v>44617771</v>
      </c>
      <c r="L9" s="291">
        <v>44617771</v>
      </c>
      <c r="M9" s="265"/>
      <c r="N9" s="254">
        <f t="shared" si="1"/>
        <v>0.25000001260708493</v>
      </c>
      <c r="O9" s="881">
        <f>(K9+K10+K11)/F9</f>
        <v>0.2399052856547336</v>
      </c>
      <c r="P9" s="314" t="s">
        <v>311</v>
      </c>
      <c r="Q9" s="578">
        <f t="shared" si="2"/>
        <v>0.74999998739291507</v>
      </c>
      <c r="R9" s="5">
        <f t="shared" si="3"/>
        <v>133853304</v>
      </c>
      <c r="S9" s="136"/>
      <c r="T9" s="136"/>
      <c r="U9" s="136"/>
      <c r="V9" s="136"/>
      <c r="W9" s="136"/>
      <c r="X9" s="136"/>
      <c r="Y9" s="136"/>
      <c r="Z9" s="136"/>
      <c r="AA9" s="136"/>
      <c r="AB9" s="136"/>
      <c r="AC9" s="136"/>
      <c r="AD9" s="136"/>
      <c r="AE9" s="136"/>
      <c r="AF9" s="136"/>
      <c r="AG9" s="136"/>
      <c r="AH9" s="136"/>
      <c r="AI9" s="136"/>
      <c r="AJ9" s="136"/>
      <c r="AK9" s="136"/>
      <c r="AL9" s="136"/>
      <c r="AM9" s="136"/>
      <c r="AN9" s="136"/>
      <c r="AO9" s="136"/>
      <c r="AP9" s="136"/>
      <c r="AQ9" s="136"/>
      <c r="AR9" s="136"/>
      <c r="AS9" s="136"/>
      <c r="AT9" s="136"/>
      <c r="AU9" s="136"/>
      <c r="AV9" s="136"/>
      <c r="AW9" s="136"/>
      <c r="AX9" s="136"/>
      <c r="AY9" s="136"/>
      <c r="AZ9" s="136"/>
      <c r="BA9" s="136"/>
      <c r="BB9" s="136"/>
      <c r="BC9" s="136"/>
      <c r="BD9" s="136"/>
      <c r="BE9" s="136"/>
      <c r="BF9" s="136"/>
      <c r="BG9" s="136"/>
      <c r="BH9" s="136"/>
      <c r="BI9" s="136"/>
      <c r="BJ9" s="136"/>
      <c r="BK9" s="136"/>
      <c r="BL9" s="136"/>
      <c r="BM9" s="136"/>
      <c r="BN9" s="136"/>
      <c r="BO9" s="136"/>
      <c r="BP9" s="136"/>
      <c r="BQ9" s="136"/>
      <c r="BR9" s="136"/>
      <c r="BS9" s="136"/>
      <c r="BT9" s="136"/>
      <c r="BU9" s="136"/>
      <c r="BV9" s="136"/>
      <c r="BW9" s="136"/>
      <c r="BX9" s="136"/>
      <c r="BY9" s="136"/>
      <c r="BZ9" s="136"/>
      <c r="CA9" s="136"/>
      <c r="CB9" s="136"/>
      <c r="CC9" s="136"/>
      <c r="CD9" s="136"/>
      <c r="CE9" s="136"/>
      <c r="CF9" s="136"/>
      <c r="CG9" s="136"/>
      <c r="CH9" s="136"/>
      <c r="CI9" s="136"/>
    </row>
    <row r="10" spans="1:87" s="136" customFormat="1" ht="376.5" customHeight="1" x14ac:dyDescent="0.25">
      <c r="A10" s="867"/>
      <c r="B10" s="868"/>
      <c r="C10" s="868"/>
      <c r="D10" s="869"/>
      <c r="E10" s="874"/>
      <c r="F10" s="946"/>
      <c r="G10" s="877"/>
      <c r="H10" s="258" t="s">
        <v>142</v>
      </c>
      <c r="I10" s="942"/>
      <c r="J10" s="266">
        <v>40518449.969999999</v>
      </c>
      <c r="K10" s="247">
        <f t="shared" si="0"/>
        <v>40518449.969999999</v>
      </c>
      <c r="L10" s="291">
        <v>40518449.969999999</v>
      </c>
      <c r="M10" s="267"/>
      <c r="N10" s="254">
        <f t="shared" si="1"/>
        <v>1</v>
      </c>
      <c r="O10" s="882"/>
      <c r="P10" s="507" t="s">
        <v>441</v>
      </c>
      <c r="Q10" s="578">
        <f t="shared" si="2"/>
        <v>0</v>
      </c>
      <c r="R10" s="5">
        <f t="shared" si="3"/>
        <v>0</v>
      </c>
    </row>
    <row r="11" spans="1:87" s="136" customFormat="1" ht="302.25" customHeight="1" x14ac:dyDescent="0.25">
      <c r="A11" s="867"/>
      <c r="B11" s="868"/>
      <c r="C11" s="868"/>
      <c r="D11" s="869"/>
      <c r="E11" s="874"/>
      <c r="F11" s="946"/>
      <c r="G11" s="877"/>
      <c r="H11" s="560" t="s">
        <v>483</v>
      </c>
      <c r="I11" s="553" t="s">
        <v>480</v>
      </c>
      <c r="J11" s="450">
        <v>10926411.029999999</v>
      </c>
      <c r="K11" s="551">
        <f>L11+M11</f>
        <v>10926411.029999999</v>
      </c>
      <c r="L11" s="596">
        <v>10926411.029999999</v>
      </c>
      <c r="M11" s="552">
        <f>10926411.03-L11</f>
        <v>0</v>
      </c>
      <c r="N11" s="254">
        <f t="shared" si="1"/>
        <v>1</v>
      </c>
      <c r="O11" s="882"/>
      <c r="P11" s="623" t="s">
        <v>514</v>
      </c>
      <c r="Q11" s="578">
        <f t="shared" si="2"/>
        <v>0</v>
      </c>
      <c r="R11" s="5">
        <f t="shared" si="3"/>
        <v>0</v>
      </c>
    </row>
    <row r="12" spans="1:87" s="153" customFormat="1" ht="45" x14ac:dyDescent="0.25">
      <c r="A12" s="867"/>
      <c r="B12" s="868"/>
      <c r="C12" s="868"/>
      <c r="D12" s="869"/>
      <c r="E12" s="874"/>
      <c r="F12" s="946"/>
      <c r="G12" s="877"/>
      <c r="H12" s="258" t="s">
        <v>30</v>
      </c>
      <c r="I12" s="389" t="s">
        <v>358</v>
      </c>
      <c r="J12" s="266">
        <v>150000</v>
      </c>
      <c r="K12" s="247">
        <f t="shared" si="0"/>
        <v>150000</v>
      </c>
      <c r="L12" s="291">
        <v>150000</v>
      </c>
      <c r="M12" s="265"/>
      <c r="N12" s="254">
        <f t="shared" si="1"/>
        <v>1</v>
      </c>
      <c r="O12" s="883"/>
      <c r="P12" s="314" t="s">
        <v>314</v>
      </c>
      <c r="Q12" s="578">
        <f t="shared" si="2"/>
        <v>0</v>
      </c>
      <c r="R12" s="5">
        <f t="shared" si="3"/>
        <v>0</v>
      </c>
      <c r="S12" s="136"/>
      <c r="T12" s="136"/>
      <c r="U12" s="136"/>
      <c r="V12" s="136"/>
      <c r="W12" s="136"/>
      <c r="X12" s="136"/>
      <c r="Y12" s="136"/>
      <c r="Z12" s="136"/>
      <c r="AA12" s="136"/>
      <c r="AB12" s="136"/>
      <c r="AC12" s="136"/>
      <c r="AD12" s="136"/>
      <c r="AE12" s="136"/>
      <c r="AF12" s="136"/>
      <c r="AG12" s="136"/>
      <c r="AH12" s="136"/>
      <c r="AI12" s="136"/>
      <c r="AJ12" s="136"/>
      <c r="AK12" s="136"/>
      <c r="AL12" s="136"/>
      <c r="AM12" s="136"/>
      <c r="AN12" s="136"/>
      <c r="AO12" s="136"/>
      <c r="AP12" s="136"/>
      <c r="AQ12" s="136"/>
      <c r="AR12" s="136"/>
      <c r="AS12" s="136"/>
      <c r="AT12" s="136"/>
      <c r="AU12" s="136"/>
      <c r="AV12" s="136"/>
      <c r="AW12" s="136"/>
      <c r="AX12" s="136"/>
      <c r="AY12" s="136"/>
      <c r="AZ12" s="136"/>
      <c r="BA12" s="136"/>
      <c r="BB12" s="136"/>
      <c r="BC12" s="136"/>
      <c r="BD12" s="136"/>
      <c r="BE12" s="136"/>
      <c r="BF12" s="136"/>
      <c r="BG12" s="136"/>
      <c r="BH12" s="136"/>
      <c r="BI12" s="136"/>
      <c r="BJ12" s="136"/>
      <c r="BK12" s="136"/>
      <c r="BL12" s="136"/>
      <c r="BM12" s="136"/>
      <c r="BN12" s="136"/>
      <c r="BO12" s="136"/>
      <c r="BP12" s="136"/>
      <c r="BQ12" s="136"/>
      <c r="BR12" s="136"/>
      <c r="BS12" s="136"/>
      <c r="BT12" s="136"/>
      <c r="BU12" s="136"/>
      <c r="BV12" s="136"/>
      <c r="BW12" s="136"/>
      <c r="BX12" s="136"/>
      <c r="BY12" s="136"/>
      <c r="BZ12" s="136"/>
      <c r="CA12" s="136"/>
      <c r="CB12" s="136"/>
      <c r="CC12" s="136"/>
      <c r="CD12" s="136"/>
      <c r="CE12" s="136"/>
      <c r="CF12" s="136"/>
      <c r="CG12" s="136"/>
      <c r="CH12" s="136"/>
      <c r="CI12" s="136"/>
    </row>
    <row r="13" spans="1:87" ht="225" x14ac:dyDescent="0.25">
      <c r="A13" s="867">
        <v>4</v>
      </c>
      <c r="B13" s="868" t="s">
        <v>65</v>
      </c>
      <c r="C13" s="897" t="s">
        <v>171</v>
      </c>
      <c r="D13" s="869" t="s">
        <v>76</v>
      </c>
      <c r="E13" s="874" t="s">
        <v>8</v>
      </c>
      <c r="F13" s="946">
        <v>433013258.18000001</v>
      </c>
      <c r="G13" s="877" t="s">
        <v>476</v>
      </c>
      <c r="H13" s="258" t="s">
        <v>139</v>
      </c>
      <c r="I13" s="389" t="s">
        <v>359</v>
      </c>
      <c r="J13" s="266">
        <v>354887803</v>
      </c>
      <c r="K13" s="247">
        <f>L13+M13</f>
        <v>88721951</v>
      </c>
      <c r="L13" s="290">
        <v>88721951</v>
      </c>
      <c r="M13" s="253">
        <v>0</v>
      </c>
      <c r="N13" s="254">
        <f t="shared" si="1"/>
        <v>0.250000000704448</v>
      </c>
      <c r="O13" s="881">
        <f>(K13+K14)/F13</f>
        <v>0.20558712537848972</v>
      </c>
      <c r="P13" s="629" t="s">
        <v>522</v>
      </c>
      <c r="Q13" s="578">
        <f t="shared" si="2"/>
        <v>0.74999999929555206</v>
      </c>
      <c r="R13" s="5">
        <f t="shared" si="3"/>
        <v>266165852</v>
      </c>
      <c r="S13" s="136"/>
      <c r="T13" s="136"/>
      <c r="U13" s="136"/>
      <c r="V13" s="136"/>
      <c r="W13" s="136"/>
      <c r="X13" s="136"/>
      <c r="Y13" s="136"/>
      <c r="Z13" s="136"/>
      <c r="AA13" s="136"/>
      <c r="AB13" s="136"/>
      <c r="AC13" s="136"/>
      <c r="AD13" s="136"/>
      <c r="AE13" s="136"/>
      <c r="AF13" s="136"/>
      <c r="AG13" s="136"/>
      <c r="AH13" s="136"/>
      <c r="AI13" s="136"/>
      <c r="AJ13" s="136"/>
      <c r="AK13" s="136"/>
      <c r="AL13" s="136"/>
      <c r="AM13" s="136"/>
      <c r="AN13" s="136"/>
      <c r="AO13" s="136"/>
      <c r="AP13" s="136"/>
      <c r="AQ13" s="136"/>
      <c r="AR13" s="136"/>
      <c r="AS13" s="136"/>
      <c r="AT13" s="136"/>
      <c r="AU13" s="136"/>
      <c r="AV13" s="136"/>
      <c r="AW13" s="136"/>
      <c r="AX13" s="136"/>
      <c r="AY13" s="136"/>
      <c r="AZ13" s="136"/>
      <c r="BA13" s="136"/>
      <c r="BB13" s="136"/>
      <c r="BC13" s="136"/>
      <c r="BD13" s="136"/>
      <c r="BE13" s="136"/>
      <c r="BF13" s="136"/>
      <c r="BG13" s="136"/>
      <c r="BH13" s="136"/>
      <c r="BI13" s="136"/>
      <c r="BJ13" s="136"/>
      <c r="BK13" s="136"/>
      <c r="BL13" s="136"/>
      <c r="BM13" s="136"/>
      <c r="BN13" s="136"/>
      <c r="BO13" s="136"/>
      <c r="BP13" s="136"/>
      <c r="BQ13" s="136"/>
      <c r="BR13" s="136"/>
      <c r="BS13" s="136"/>
      <c r="BT13" s="136"/>
      <c r="BU13" s="136"/>
      <c r="BV13" s="136"/>
      <c r="BW13" s="136"/>
      <c r="BX13" s="136"/>
      <c r="BY13" s="136"/>
      <c r="BZ13" s="136"/>
      <c r="CA13" s="136"/>
      <c r="CB13" s="136"/>
      <c r="CC13" s="136"/>
      <c r="CD13" s="136"/>
      <c r="CE13" s="136"/>
      <c r="CF13" s="136"/>
      <c r="CG13" s="136"/>
      <c r="CH13" s="136"/>
      <c r="CI13" s="136"/>
    </row>
    <row r="14" spans="1:87" ht="105" x14ac:dyDescent="0.25">
      <c r="A14" s="867"/>
      <c r="B14" s="868"/>
      <c r="C14" s="868"/>
      <c r="D14" s="869"/>
      <c r="E14" s="874"/>
      <c r="F14" s="946"/>
      <c r="G14" s="877"/>
      <c r="H14" s="258" t="s">
        <v>30</v>
      </c>
      <c r="I14" s="389" t="s">
        <v>360</v>
      </c>
      <c r="J14" s="266">
        <v>300000</v>
      </c>
      <c r="K14" s="247">
        <f t="shared" si="0"/>
        <v>300000</v>
      </c>
      <c r="L14" s="293">
        <v>300000</v>
      </c>
      <c r="M14" s="253"/>
      <c r="N14" s="254">
        <f t="shared" si="1"/>
        <v>1</v>
      </c>
      <c r="O14" s="883"/>
      <c r="P14" s="408" t="s">
        <v>387</v>
      </c>
      <c r="Q14" s="578">
        <f t="shared" si="2"/>
        <v>0</v>
      </c>
      <c r="R14" s="5">
        <f t="shared" si="3"/>
        <v>0</v>
      </c>
    </row>
    <row r="15" spans="1:87" ht="135" x14ac:dyDescent="0.25">
      <c r="A15" s="386">
        <v>5</v>
      </c>
      <c r="B15" s="260" t="s">
        <v>63</v>
      </c>
      <c r="C15" s="501" t="s">
        <v>218</v>
      </c>
      <c r="D15" s="268" t="s">
        <v>77</v>
      </c>
      <c r="E15" s="263" t="s">
        <v>8</v>
      </c>
      <c r="F15" s="318">
        <v>392633824.95999998</v>
      </c>
      <c r="G15" s="250" t="s">
        <v>430</v>
      </c>
      <c r="H15" s="258" t="s">
        <v>142</v>
      </c>
      <c r="I15" s="406" t="s">
        <v>305</v>
      </c>
      <c r="J15" s="266">
        <v>31074718.079999998</v>
      </c>
      <c r="K15" s="247">
        <f t="shared" si="0"/>
        <v>31074718.09</v>
      </c>
      <c r="L15" s="189">
        <v>31074718.09</v>
      </c>
      <c r="M15" s="253">
        <v>0</v>
      </c>
      <c r="N15" s="254">
        <f t="shared" si="1"/>
        <v>1.000000000321805</v>
      </c>
      <c r="O15" s="255">
        <f>K15/F15</f>
        <v>7.9144271620423368E-2</v>
      </c>
      <c r="P15" s="576" t="s">
        <v>486</v>
      </c>
      <c r="Q15" s="578">
        <f t="shared" si="2"/>
        <v>-3.2180506395531337E-10</v>
      </c>
      <c r="R15" s="5">
        <f t="shared" si="3"/>
        <v>-1.0000001639127731E-2</v>
      </c>
    </row>
    <row r="16" spans="1:87" ht="116.25" customHeight="1" x14ac:dyDescent="0.25">
      <c r="A16" s="386">
        <v>6</v>
      </c>
      <c r="B16" s="260" t="s">
        <v>63</v>
      </c>
      <c r="C16" s="501" t="s">
        <v>172</v>
      </c>
      <c r="D16" s="268" t="s">
        <v>78</v>
      </c>
      <c r="E16" s="263" t="s">
        <v>8</v>
      </c>
      <c r="F16" s="318">
        <v>77931313.939999998</v>
      </c>
      <c r="G16" s="250" t="s">
        <v>430</v>
      </c>
      <c r="H16" s="258" t="s">
        <v>142</v>
      </c>
      <c r="I16" s="389" t="s">
        <v>361</v>
      </c>
      <c r="J16" s="266">
        <f>19504849.28+97231.82</f>
        <v>19602081.100000001</v>
      </c>
      <c r="K16" s="247">
        <f t="shared" si="0"/>
        <v>16260597.42</v>
      </c>
      <c r="L16" s="189">
        <v>16260597.42</v>
      </c>
      <c r="M16" s="534">
        <v>0</v>
      </c>
      <c r="N16" s="254">
        <f t="shared" si="1"/>
        <v>0.82953423858653452</v>
      </c>
      <c r="O16" s="255">
        <f t="shared" ref="O16" si="4">K16/F16</f>
        <v>0.20865293548777039</v>
      </c>
      <c r="P16" s="577" t="s">
        <v>487</v>
      </c>
      <c r="Q16" s="578">
        <f t="shared" si="2"/>
        <v>0.17046576141346551</v>
      </c>
      <c r="R16" s="5">
        <f t="shared" si="3"/>
        <v>3341483.6800000016</v>
      </c>
    </row>
    <row r="17" spans="1:18" ht="102.75" customHeight="1" x14ac:dyDescent="0.25">
      <c r="A17" s="386">
        <v>7</v>
      </c>
      <c r="B17" s="260" t="s">
        <v>63</v>
      </c>
      <c r="C17" s="501" t="s">
        <v>173</v>
      </c>
      <c r="D17" s="268" t="s">
        <v>78</v>
      </c>
      <c r="E17" s="263" t="s">
        <v>8</v>
      </c>
      <c r="F17" s="318">
        <v>435187865.94999999</v>
      </c>
      <c r="G17" s="250" t="s">
        <v>430</v>
      </c>
      <c r="H17" s="258" t="s">
        <v>142</v>
      </c>
      <c r="I17" s="311" t="s">
        <v>306</v>
      </c>
      <c r="J17" s="266">
        <v>36122816.009999998</v>
      </c>
      <c r="K17" s="247">
        <f t="shared" si="0"/>
        <v>36122816.009999998</v>
      </c>
      <c r="L17" s="292"/>
      <c r="M17" s="253">
        <v>36122816.009999998</v>
      </c>
      <c r="N17" s="254">
        <f t="shared" si="1"/>
        <v>1</v>
      </c>
      <c r="O17" s="255">
        <f>K17/F17</f>
        <v>8.3005108451599738E-2</v>
      </c>
      <c r="P17" s="407" t="s">
        <v>388</v>
      </c>
      <c r="Q17" s="578">
        <f t="shared" si="2"/>
        <v>0</v>
      </c>
      <c r="R17" s="5">
        <f t="shared" si="3"/>
        <v>0</v>
      </c>
    </row>
    <row r="18" spans="1:18" ht="90" x14ac:dyDescent="0.25">
      <c r="A18" s="867">
        <v>8</v>
      </c>
      <c r="B18" s="868" t="s">
        <v>66</v>
      </c>
      <c r="C18" s="868" t="s">
        <v>67</v>
      </c>
      <c r="D18" s="914" t="s">
        <v>217</v>
      </c>
      <c r="E18" s="874" t="s">
        <v>68</v>
      </c>
      <c r="F18" s="892">
        <v>7850000</v>
      </c>
      <c r="G18" s="877" t="s">
        <v>164</v>
      </c>
      <c r="H18" s="258" t="s">
        <v>143</v>
      </c>
      <c r="I18" s="311" t="s">
        <v>309</v>
      </c>
      <c r="J18" s="266">
        <v>1851077.37</v>
      </c>
      <c r="K18" s="247">
        <f t="shared" si="0"/>
        <v>1851077.37</v>
      </c>
      <c r="L18" s="292"/>
      <c r="M18" s="253">
        <v>1851077.37</v>
      </c>
      <c r="N18" s="254">
        <f t="shared" si="1"/>
        <v>1</v>
      </c>
      <c r="O18" s="881">
        <f>(K18+K19)/F18</f>
        <v>0.24217546114649682</v>
      </c>
      <c r="P18" s="316" t="s">
        <v>312</v>
      </c>
      <c r="Q18" s="578">
        <f t="shared" si="2"/>
        <v>0</v>
      </c>
      <c r="R18" s="5">
        <f t="shared" si="3"/>
        <v>0</v>
      </c>
    </row>
    <row r="19" spans="1:18" ht="109.5" customHeight="1" x14ac:dyDescent="0.25">
      <c r="A19" s="867"/>
      <c r="B19" s="868"/>
      <c r="C19" s="868"/>
      <c r="D19" s="918"/>
      <c r="E19" s="874"/>
      <c r="F19" s="892"/>
      <c r="G19" s="877"/>
      <c r="H19" s="269" t="s">
        <v>152</v>
      </c>
      <c r="I19" s="321" t="s">
        <v>324</v>
      </c>
      <c r="J19" s="194">
        <v>50000</v>
      </c>
      <c r="K19" s="247">
        <f t="shared" si="0"/>
        <v>50000</v>
      </c>
      <c r="L19" s="189">
        <v>50000</v>
      </c>
      <c r="M19" s="270"/>
      <c r="N19" s="254">
        <f t="shared" si="1"/>
        <v>1</v>
      </c>
      <c r="O19" s="883"/>
      <c r="P19" s="314" t="s">
        <v>313</v>
      </c>
      <c r="Q19" s="578">
        <f t="shared" si="2"/>
        <v>0</v>
      </c>
      <c r="R19" s="5">
        <f t="shared" si="3"/>
        <v>0</v>
      </c>
    </row>
    <row r="20" spans="1:18" ht="150" customHeight="1" x14ac:dyDescent="0.25">
      <c r="A20" s="867">
        <v>9</v>
      </c>
      <c r="B20" s="868" t="s">
        <v>122</v>
      </c>
      <c r="C20" s="876" t="s">
        <v>174</v>
      </c>
      <c r="D20" s="869" t="s">
        <v>121</v>
      </c>
      <c r="E20" s="874" t="s">
        <v>8</v>
      </c>
      <c r="F20" s="878">
        <v>120250460.58</v>
      </c>
      <c r="G20" s="877" t="s">
        <v>374</v>
      </c>
      <c r="H20" s="258" t="s">
        <v>142</v>
      </c>
      <c r="I20" s="217" t="s">
        <v>362</v>
      </c>
      <c r="J20" s="266">
        <v>8920521.7899999991</v>
      </c>
      <c r="K20" s="247">
        <f t="shared" si="0"/>
        <v>8920521.7899999991</v>
      </c>
      <c r="L20" s="291">
        <v>8920521.7899999991</v>
      </c>
      <c r="M20" s="253"/>
      <c r="N20" s="254">
        <f t="shared" si="1"/>
        <v>1</v>
      </c>
      <c r="O20" s="881">
        <f>(K20+K21+K22+K23)/F20</f>
        <v>0.10678265619995182</v>
      </c>
      <c r="P20" s="390" t="s">
        <v>363</v>
      </c>
      <c r="Q20" s="578">
        <f t="shared" si="2"/>
        <v>0</v>
      </c>
      <c r="R20" s="5">
        <f t="shared" si="3"/>
        <v>0</v>
      </c>
    </row>
    <row r="21" spans="1:18" ht="215.25" customHeight="1" x14ac:dyDescent="0.25">
      <c r="A21" s="867"/>
      <c r="B21" s="868"/>
      <c r="C21" s="876"/>
      <c r="D21" s="869"/>
      <c r="E21" s="874"/>
      <c r="F21" s="879"/>
      <c r="G21" s="877"/>
      <c r="H21" s="258" t="s">
        <v>139</v>
      </c>
      <c r="I21" s="391" t="s">
        <v>375</v>
      </c>
      <c r="J21" s="259">
        <v>7905397.8399999999</v>
      </c>
      <c r="K21" s="247">
        <f>L21+M21</f>
        <v>3780141.8</v>
      </c>
      <c r="L21" s="256"/>
      <c r="M21" s="253">
        <v>3780141.8</v>
      </c>
      <c r="N21" s="254">
        <f t="shared" si="1"/>
        <v>0.4781722408546108</v>
      </c>
      <c r="O21" s="882"/>
      <c r="P21" s="685" t="s">
        <v>389</v>
      </c>
      <c r="Q21" s="578">
        <f t="shared" si="2"/>
        <v>0.52182775914538926</v>
      </c>
      <c r="R21" s="5">
        <f t="shared" si="3"/>
        <v>4125256.04</v>
      </c>
    </row>
    <row r="22" spans="1:18" ht="60" x14ac:dyDescent="0.25">
      <c r="A22" s="867"/>
      <c r="B22" s="868"/>
      <c r="C22" s="876"/>
      <c r="D22" s="869"/>
      <c r="E22" s="874"/>
      <c r="F22" s="879"/>
      <c r="G22" s="877"/>
      <c r="H22" s="269" t="s">
        <v>152</v>
      </c>
      <c r="I22" s="389" t="s">
        <v>364</v>
      </c>
      <c r="J22" s="271">
        <v>100000</v>
      </c>
      <c r="K22" s="247">
        <f t="shared" si="0"/>
        <v>100000</v>
      </c>
      <c r="L22" s="195">
        <v>100000</v>
      </c>
      <c r="M22" s="270"/>
      <c r="N22" s="254">
        <f t="shared" si="1"/>
        <v>1</v>
      </c>
      <c r="O22" s="882"/>
      <c r="P22" s="314" t="s">
        <v>315</v>
      </c>
      <c r="Q22" s="578">
        <f t="shared" si="2"/>
        <v>0</v>
      </c>
      <c r="R22" s="5">
        <f t="shared" si="3"/>
        <v>0</v>
      </c>
    </row>
    <row r="23" spans="1:18" ht="45" x14ac:dyDescent="0.25">
      <c r="A23" s="867"/>
      <c r="B23" s="868"/>
      <c r="C23" s="876"/>
      <c r="D23" s="869"/>
      <c r="E23" s="874"/>
      <c r="F23" s="880"/>
      <c r="G23" s="877"/>
      <c r="H23" s="269" t="s">
        <v>152</v>
      </c>
      <c r="I23" s="406" t="s">
        <v>326</v>
      </c>
      <c r="J23" s="271">
        <v>40000</v>
      </c>
      <c r="K23" s="247">
        <f t="shared" si="0"/>
        <v>40000</v>
      </c>
      <c r="L23" s="195">
        <v>40000</v>
      </c>
      <c r="M23" s="270"/>
      <c r="N23" s="254">
        <f t="shared" si="1"/>
        <v>1</v>
      </c>
      <c r="O23" s="883"/>
      <c r="P23" s="408" t="s">
        <v>316</v>
      </c>
      <c r="Q23" s="578">
        <f t="shared" si="2"/>
        <v>0</v>
      </c>
      <c r="R23" s="5">
        <f t="shared" si="3"/>
        <v>0</v>
      </c>
    </row>
    <row r="24" spans="1:18" ht="159" customHeight="1" x14ac:dyDescent="0.25">
      <c r="A24" s="870">
        <v>10</v>
      </c>
      <c r="B24" s="872" t="s">
        <v>69</v>
      </c>
      <c r="C24" s="875" t="s">
        <v>420</v>
      </c>
      <c r="D24" s="914" t="s">
        <v>79</v>
      </c>
      <c r="E24" s="916" t="s">
        <v>8</v>
      </c>
      <c r="F24" s="820">
        <v>13225586.65</v>
      </c>
      <c r="G24" s="828" t="s">
        <v>431</v>
      </c>
      <c r="H24" s="258" t="s">
        <v>142</v>
      </c>
      <c r="I24" s="511" t="s">
        <v>447</v>
      </c>
      <c r="J24" s="272">
        <v>2359075.4700000002</v>
      </c>
      <c r="K24" s="247">
        <f>L24+M24</f>
        <v>2359075.4700000002</v>
      </c>
      <c r="L24" s="195">
        <v>2359075.4700000002</v>
      </c>
      <c r="M24" s="273"/>
      <c r="N24" s="254">
        <f t="shared" si="1"/>
        <v>1</v>
      </c>
      <c r="O24" s="881">
        <f>(K24)/F24</f>
        <v>0.17837208529422777</v>
      </c>
      <c r="P24" s="597" t="s">
        <v>464</v>
      </c>
      <c r="Q24" s="578">
        <f t="shared" si="2"/>
        <v>0</v>
      </c>
      <c r="R24" s="5">
        <f t="shared" si="3"/>
        <v>0</v>
      </c>
    </row>
    <row r="25" spans="1:18" ht="75" x14ac:dyDescent="0.25">
      <c r="A25" s="871"/>
      <c r="B25" s="873"/>
      <c r="C25" s="873"/>
      <c r="D25" s="915"/>
      <c r="E25" s="917"/>
      <c r="F25" s="839"/>
      <c r="G25" s="829"/>
      <c r="H25" s="258" t="s">
        <v>30</v>
      </c>
      <c r="I25" s="321" t="s">
        <v>325</v>
      </c>
      <c r="J25" s="266" t="s">
        <v>138</v>
      </c>
      <c r="K25" s="266" t="s">
        <v>138</v>
      </c>
      <c r="L25" s="252">
        <v>0</v>
      </c>
      <c r="M25" s="308" t="s">
        <v>138</v>
      </c>
      <c r="N25" s="313" t="s">
        <v>213</v>
      </c>
      <c r="O25" s="882"/>
      <c r="P25" s="454" t="s">
        <v>403</v>
      </c>
      <c r="Q25" s="578" t="e">
        <f t="shared" si="2"/>
        <v>#VALUE!</v>
      </c>
      <c r="R25" s="5" t="e">
        <f t="shared" si="3"/>
        <v>#VALUE!</v>
      </c>
    </row>
    <row r="26" spans="1:18" ht="105.75" customHeight="1" x14ac:dyDescent="0.25">
      <c r="A26" s="870">
        <v>11</v>
      </c>
      <c r="B26" s="872" t="s">
        <v>70</v>
      </c>
      <c r="C26" s="875" t="s">
        <v>175</v>
      </c>
      <c r="D26" s="914" t="s">
        <v>80</v>
      </c>
      <c r="E26" s="916" t="s">
        <v>8</v>
      </c>
      <c r="F26" s="820">
        <v>49829552.140000001</v>
      </c>
      <c r="G26" s="840" t="s">
        <v>301</v>
      </c>
      <c r="H26" s="258" t="s">
        <v>142</v>
      </c>
      <c r="I26" s="518" t="s">
        <v>448</v>
      </c>
      <c r="J26" s="272">
        <f>9646134.9+203643</f>
        <v>9849777.9000000004</v>
      </c>
      <c r="K26" s="516">
        <f>L26+M26</f>
        <v>2157348.2800000003</v>
      </c>
      <c r="L26" s="512"/>
      <c r="M26" s="517">
        <f>1953705.28+203643</f>
        <v>2157348.2800000003</v>
      </c>
      <c r="N26" s="254">
        <f t="shared" si="1"/>
        <v>0.21902506857540413</v>
      </c>
      <c r="O26" s="881">
        <f>K26/F26</f>
        <v>4.329455488459464E-2</v>
      </c>
      <c r="P26" s="597" t="s">
        <v>495</v>
      </c>
      <c r="Q26" s="578">
        <f t="shared" si="2"/>
        <v>0.78097493142459584</v>
      </c>
      <c r="R26" s="5">
        <f t="shared" si="3"/>
        <v>7692429.6200000001</v>
      </c>
    </row>
    <row r="27" spans="1:18" ht="120" x14ac:dyDescent="0.25">
      <c r="A27" s="908"/>
      <c r="B27" s="902"/>
      <c r="C27" s="902"/>
      <c r="D27" s="918"/>
      <c r="E27" s="919"/>
      <c r="F27" s="930"/>
      <c r="G27" s="854"/>
      <c r="H27" s="258" t="s">
        <v>30</v>
      </c>
      <c r="I27" s="399" t="s">
        <v>378</v>
      </c>
      <c r="J27" s="266" t="s">
        <v>138</v>
      </c>
      <c r="K27" s="266" t="s">
        <v>138</v>
      </c>
      <c r="L27" s="252"/>
      <c r="M27" s="308" t="s">
        <v>138</v>
      </c>
      <c r="N27" s="313" t="s">
        <v>213</v>
      </c>
      <c r="O27" s="883"/>
      <c r="P27" s="407" t="s">
        <v>390</v>
      </c>
      <c r="Q27" s="578" t="e">
        <f t="shared" si="2"/>
        <v>#VALUE!</v>
      </c>
      <c r="R27" s="5" t="e">
        <f t="shared" si="3"/>
        <v>#VALUE!</v>
      </c>
    </row>
    <row r="28" spans="1:18" ht="250.5" customHeight="1" x14ac:dyDescent="0.25">
      <c r="A28" s="387">
        <v>12</v>
      </c>
      <c r="B28" s="261" t="s">
        <v>81</v>
      </c>
      <c r="C28" s="319" t="s">
        <v>321</v>
      </c>
      <c r="D28" s="403" t="s">
        <v>381</v>
      </c>
      <c r="E28" s="263" t="s">
        <v>8</v>
      </c>
      <c r="F28" s="405">
        <v>26500000</v>
      </c>
      <c r="G28" s="215" t="s">
        <v>170</v>
      </c>
      <c r="H28" s="402" t="s">
        <v>380</v>
      </c>
      <c r="I28" s="321" t="s">
        <v>327</v>
      </c>
      <c r="J28" s="251">
        <v>538872.96</v>
      </c>
      <c r="K28" s="247">
        <f>L28+M28</f>
        <v>538872.96</v>
      </c>
      <c r="L28" s="195">
        <v>538872.96</v>
      </c>
      <c r="M28" s="264"/>
      <c r="N28" s="254">
        <f t="shared" si="1"/>
        <v>1</v>
      </c>
      <c r="O28" s="255">
        <f t="shared" ref="O28" si="5">K28/F28</f>
        <v>2.0334828679245281E-2</v>
      </c>
      <c r="P28" s="404" t="s">
        <v>382</v>
      </c>
      <c r="Q28" s="578">
        <f t="shared" si="2"/>
        <v>0</v>
      </c>
      <c r="R28" s="5">
        <f t="shared" si="3"/>
        <v>0</v>
      </c>
    </row>
    <row r="29" spans="1:18" ht="198.75" customHeight="1" x14ac:dyDescent="0.25">
      <c r="A29" s="388">
        <v>13</v>
      </c>
      <c r="B29" s="274" t="s">
        <v>63</v>
      </c>
      <c r="C29" s="502" t="s">
        <v>322</v>
      </c>
      <c r="D29" s="532" t="s">
        <v>134</v>
      </c>
      <c r="E29" s="263" t="s">
        <v>8</v>
      </c>
      <c r="F29" s="318">
        <v>75842841.900000006</v>
      </c>
      <c r="G29" s="250" t="s">
        <v>428</v>
      </c>
      <c r="H29" s="258" t="s">
        <v>142</v>
      </c>
      <c r="I29" s="389" t="s">
        <v>365</v>
      </c>
      <c r="J29" s="251">
        <v>101050.13</v>
      </c>
      <c r="K29" s="554">
        <f t="shared" ref="K29" si="6">L29+M29</f>
        <v>6582.4</v>
      </c>
      <c r="L29" s="555">
        <v>6582.4</v>
      </c>
      <c r="M29" s="556">
        <v>0</v>
      </c>
      <c r="N29" s="254">
        <f t="shared" si="1"/>
        <v>6.5139945886264566E-2</v>
      </c>
      <c r="O29" s="255">
        <f>K29/F29</f>
        <v>8.678999672347456E-5</v>
      </c>
      <c r="P29" s="597" t="s">
        <v>496</v>
      </c>
      <c r="Q29" s="578">
        <f t="shared" si="2"/>
        <v>0.93486005411373552</v>
      </c>
      <c r="R29" s="5">
        <f t="shared" si="3"/>
        <v>94467.73000000001</v>
      </c>
    </row>
    <row r="30" spans="1:18" ht="255" x14ac:dyDescent="0.25">
      <c r="A30" s="893">
        <v>14</v>
      </c>
      <c r="B30" s="895" t="s">
        <v>63</v>
      </c>
      <c r="C30" s="924" t="s">
        <v>176</v>
      </c>
      <c r="D30" s="926" t="s">
        <v>82</v>
      </c>
      <c r="E30" s="916" t="s">
        <v>8</v>
      </c>
      <c r="F30" s="820">
        <v>114675654.39</v>
      </c>
      <c r="G30" s="840" t="s">
        <v>430</v>
      </c>
      <c r="H30" s="258" t="s">
        <v>142</v>
      </c>
      <c r="I30" s="530" t="s">
        <v>457</v>
      </c>
      <c r="J30" s="393">
        <v>3378744.56</v>
      </c>
      <c r="K30" s="394">
        <v>872179.28</v>
      </c>
      <c r="L30" s="195">
        <v>872179.28</v>
      </c>
      <c r="M30" s="396"/>
      <c r="N30" s="397">
        <f>K30/J30</f>
        <v>0.25813708746304276</v>
      </c>
      <c r="O30" s="937">
        <f>(K30:K32)/F30</f>
        <v>7.6056185128345445E-3</v>
      </c>
      <c r="P30" s="598" t="s">
        <v>497</v>
      </c>
      <c r="Q30" s="578">
        <f t="shared" si="2"/>
        <v>0.74186291253695724</v>
      </c>
      <c r="R30" s="5">
        <f t="shared" si="3"/>
        <v>2506565.2800000003</v>
      </c>
    </row>
    <row r="31" spans="1:18" ht="30" x14ac:dyDescent="0.25">
      <c r="A31" s="907"/>
      <c r="B31" s="909"/>
      <c r="C31" s="925"/>
      <c r="D31" s="927"/>
      <c r="E31" s="917"/>
      <c r="F31" s="839"/>
      <c r="G31" s="841"/>
      <c r="H31" s="509" t="s">
        <v>152</v>
      </c>
      <c r="I31" s="509" t="s">
        <v>445</v>
      </c>
      <c r="J31" s="393">
        <v>0</v>
      </c>
      <c r="K31" s="394">
        <v>0</v>
      </c>
      <c r="L31" s="395"/>
      <c r="M31" s="396">
        <v>0</v>
      </c>
      <c r="N31" s="397">
        <v>0</v>
      </c>
      <c r="O31" s="938"/>
      <c r="P31" s="510" t="s">
        <v>446</v>
      </c>
      <c r="Q31" s="578" t="e">
        <f t="shared" si="2"/>
        <v>#DIV/0!</v>
      </c>
      <c r="R31" s="5">
        <f t="shared" si="3"/>
        <v>0</v>
      </c>
    </row>
    <row r="32" spans="1:18" ht="105" x14ac:dyDescent="0.25">
      <c r="A32" s="907"/>
      <c r="B32" s="909"/>
      <c r="C32" s="925"/>
      <c r="D32" s="927"/>
      <c r="E32" s="917"/>
      <c r="F32" s="839"/>
      <c r="G32" s="841"/>
      <c r="H32" s="536" t="s">
        <v>462</v>
      </c>
      <c r="I32" s="557" t="s">
        <v>481</v>
      </c>
      <c r="J32" s="535">
        <v>225882.28</v>
      </c>
      <c r="K32" s="394">
        <f>L32+M32</f>
        <v>225882.28</v>
      </c>
      <c r="L32" s="195"/>
      <c r="M32" s="396">
        <v>225882.28</v>
      </c>
      <c r="N32" s="397">
        <v>0</v>
      </c>
      <c r="O32" s="938"/>
      <c r="P32" s="558" t="s">
        <v>482</v>
      </c>
      <c r="Q32" s="578">
        <f t="shared" si="2"/>
        <v>0</v>
      </c>
      <c r="R32" s="5">
        <f t="shared" si="3"/>
        <v>0</v>
      </c>
    </row>
    <row r="33" spans="1:18" ht="240" x14ac:dyDescent="0.25">
      <c r="A33" s="893">
        <v>15</v>
      </c>
      <c r="B33" s="895" t="s">
        <v>63</v>
      </c>
      <c r="C33" s="924" t="s">
        <v>429</v>
      </c>
      <c r="D33" s="926" t="s">
        <v>82</v>
      </c>
      <c r="E33" s="916" t="s">
        <v>8</v>
      </c>
      <c r="F33" s="820">
        <v>97211812.730000004</v>
      </c>
      <c r="G33" s="840" t="s">
        <v>430</v>
      </c>
      <c r="H33" s="258" t="s">
        <v>142</v>
      </c>
      <c r="I33" s="531" t="s">
        <v>458</v>
      </c>
      <c r="J33" s="441">
        <v>1372882.5</v>
      </c>
      <c r="K33" s="418">
        <f>L33+M33</f>
        <v>682903.82</v>
      </c>
      <c r="L33" s="295">
        <v>682903.82</v>
      </c>
      <c r="M33" s="442"/>
      <c r="N33" s="443">
        <f t="shared" si="1"/>
        <v>0.49742335560399376</v>
      </c>
      <c r="O33" s="943">
        <f>(K33+K34)/F33</f>
        <v>1.6389796931626462E-2</v>
      </c>
      <c r="P33" s="444" t="s">
        <v>498</v>
      </c>
      <c r="Q33" s="578">
        <f t="shared" si="2"/>
        <v>0.50257664439600624</v>
      </c>
      <c r="R33" s="5">
        <f t="shared" si="3"/>
        <v>689978.68</v>
      </c>
    </row>
    <row r="34" spans="1:18" ht="123" customHeight="1" x14ac:dyDescent="0.25">
      <c r="A34" s="894"/>
      <c r="B34" s="896"/>
      <c r="C34" s="928"/>
      <c r="D34" s="929"/>
      <c r="E34" s="919"/>
      <c r="F34" s="930"/>
      <c r="G34" s="854"/>
      <c r="H34" s="559" t="s">
        <v>462</v>
      </c>
      <c r="I34" s="506" t="s">
        <v>435</v>
      </c>
      <c r="J34" s="445">
        <v>910378.05</v>
      </c>
      <c r="K34" s="418">
        <v>910378.05</v>
      </c>
      <c r="L34" s="419"/>
      <c r="M34" s="420">
        <v>910378.05</v>
      </c>
      <c r="N34" s="446">
        <v>1</v>
      </c>
      <c r="O34" s="944"/>
      <c r="P34" s="447" t="s">
        <v>463</v>
      </c>
      <c r="Q34" s="578">
        <f t="shared" si="2"/>
        <v>0</v>
      </c>
      <c r="R34" s="5">
        <f t="shared" si="3"/>
        <v>0</v>
      </c>
    </row>
    <row r="35" spans="1:18" ht="105" x14ac:dyDescent="0.25">
      <c r="A35" s="893">
        <v>16</v>
      </c>
      <c r="B35" s="963" t="s">
        <v>122</v>
      </c>
      <c r="C35" s="872" t="s">
        <v>177</v>
      </c>
      <c r="D35" s="964" t="s">
        <v>148</v>
      </c>
      <c r="E35" s="916" t="s">
        <v>8</v>
      </c>
      <c r="F35" s="820">
        <v>126000000</v>
      </c>
      <c r="G35" s="840" t="s">
        <v>301</v>
      </c>
      <c r="H35" s="258" t="s">
        <v>142</v>
      </c>
      <c r="I35" s="325" t="s">
        <v>379</v>
      </c>
      <c r="J35" s="251">
        <v>99893.07</v>
      </c>
      <c r="K35" s="247">
        <f t="shared" si="0"/>
        <v>99893.07</v>
      </c>
      <c r="L35" s="256"/>
      <c r="M35" s="265">
        <v>99893.07</v>
      </c>
      <c r="N35" s="254">
        <f t="shared" si="1"/>
        <v>1</v>
      </c>
      <c r="O35" s="881">
        <f>(K35+K36)/F35</f>
        <v>4.6303497619047621E-3</v>
      </c>
      <c r="P35" s="563" t="s">
        <v>383</v>
      </c>
      <c r="Q35" s="578">
        <f t="shared" si="2"/>
        <v>0</v>
      </c>
      <c r="R35" s="5">
        <f t="shared" si="3"/>
        <v>0</v>
      </c>
    </row>
    <row r="36" spans="1:18" ht="75" x14ac:dyDescent="0.25">
      <c r="A36" s="907"/>
      <c r="B36" s="909"/>
      <c r="C36" s="873"/>
      <c r="D36" s="965"/>
      <c r="E36" s="917"/>
      <c r="F36" s="839"/>
      <c r="G36" s="841"/>
      <c r="H36" s="258" t="s">
        <v>142</v>
      </c>
      <c r="I36" s="325" t="s">
        <v>331</v>
      </c>
      <c r="J36" s="251">
        <v>483531</v>
      </c>
      <c r="K36" s="247">
        <f t="shared" si="0"/>
        <v>483531</v>
      </c>
      <c r="L36" s="256"/>
      <c r="M36" s="265">
        <v>483531</v>
      </c>
      <c r="N36" s="254">
        <f t="shared" si="1"/>
        <v>1</v>
      </c>
      <c r="O36" s="883"/>
      <c r="P36" s="392" t="s">
        <v>377</v>
      </c>
      <c r="Q36" s="578">
        <f t="shared" si="2"/>
        <v>0</v>
      </c>
      <c r="R36" s="5">
        <f t="shared" si="3"/>
        <v>0</v>
      </c>
    </row>
    <row r="37" spans="1:18" ht="69.75" customHeight="1" x14ac:dyDescent="0.25">
      <c r="A37" s="729"/>
      <c r="B37" s="732"/>
      <c r="C37" s="732"/>
      <c r="D37" s="732"/>
      <c r="E37" s="737"/>
      <c r="F37" s="740"/>
      <c r="G37" s="732"/>
      <c r="H37" s="654" t="s">
        <v>554</v>
      </c>
      <c r="I37" s="663" t="s">
        <v>555</v>
      </c>
      <c r="J37" s="251">
        <v>6127199.0899999999</v>
      </c>
      <c r="K37" s="247">
        <v>6127199.0899999999</v>
      </c>
      <c r="L37" s="256"/>
      <c r="M37" s="265">
        <v>6127199.0899999999</v>
      </c>
      <c r="N37" s="254">
        <f>K37/J37</f>
        <v>1</v>
      </c>
      <c r="O37" s="651"/>
      <c r="P37" s="655" t="s">
        <v>556</v>
      </c>
      <c r="Q37" s="578"/>
      <c r="R37" s="5"/>
    </row>
    <row r="38" spans="1:18" ht="30" x14ac:dyDescent="0.25">
      <c r="A38" s="893">
        <v>17</v>
      </c>
      <c r="B38" s="966" t="s">
        <v>475</v>
      </c>
      <c r="C38" s="934" t="s">
        <v>472</v>
      </c>
      <c r="D38" s="960" t="s">
        <v>473</v>
      </c>
      <c r="E38" s="916" t="s">
        <v>209</v>
      </c>
      <c r="F38" s="931">
        <v>6993444</v>
      </c>
      <c r="G38" s="840" t="s">
        <v>474</v>
      </c>
      <c r="H38" s="326" t="s">
        <v>333</v>
      </c>
      <c r="I38" s="939" t="s">
        <v>332</v>
      </c>
      <c r="J38" s="251">
        <v>6975444</v>
      </c>
      <c r="K38" s="251">
        <v>6975444</v>
      </c>
      <c r="L38" s="295">
        <v>6975444</v>
      </c>
      <c r="M38" s="276"/>
      <c r="N38" s="254">
        <f t="shared" si="1"/>
        <v>1</v>
      </c>
      <c r="O38" s="881">
        <f>(K38+K39+K40+K41)/F38</f>
        <v>2.0646685667319278</v>
      </c>
      <c r="P38" s="452" t="s">
        <v>232</v>
      </c>
      <c r="Q38" s="578">
        <f t="shared" si="2"/>
        <v>0</v>
      </c>
      <c r="R38" s="5">
        <f t="shared" si="3"/>
        <v>0</v>
      </c>
    </row>
    <row r="39" spans="1:18" ht="30" x14ac:dyDescent="0.25">
      <c r="A39" s="907"/>
      <c r="B39" s="909"/>
      <c r="C39" s="873"/>
      <c r="D39" s="961"/>
      <c r="E39" s="917"/>
      <c r="F39" s="932"/>
      <c r="G39" s="841"/>
      <c r="H39" s="327" t="s">
        <v>336</v>
      </c>
      <c r="I39" s="940"/>
      <c r="J39" s="247">
        <v>6993444</v>
      </c>
      <c r="K39" s="247">
        <v>6993444</v>
      </c>
      <c r="L39" s="294">
        <v>6993444</v>
      </c>
      <c r="M39" s="275"/>
      <c r="N39" s="254">
        <f t="shared" si="1"/>
        <v>1</v>
      </c>
      <c r="O39" s="882"/>
      <c r="P39" s="323" t="s">
        <v>232</v>
      </c>
      <c r="Q39" s="578">
        <f t="shared" si="2"/>
        <v>0</v>
      </c>
      <c r="R39" s="5">
        <f t="shared" si="3"/>
        <v>0</v>
      </c>
    </row>
    <row r="40" spans="1:18" ht="45" x14ac:dyDescent="0.25">
      <c r="A40" s="907"/>
      <c r="B40" s="909"/>
      <c r="C40" s="873"/>
      <c r="D40" s="961"/>
      <c r="E40" s="917"/>
      <c r="F40" s="932"/>
      <c r="G40" s="841"/>
      <c r="H40" s="326" t="s">
        <v>334</v>
      </c>
      <c r="I40" s="941"/>
      <c r="J40" s="251">
        <v>452256</v>
      </c>
      <c r="K40" s="247">
        <f t="shared" si="0"/>
        <v>452256</v>
      </c>
      <c r="L40" s="295">
        <v>452256</v>
      </c>
      <c r="M40" s="276"/>
      <c r="N40" s="254">
        <f t="shared" si="1"/>
        <v>1</v>
      </c>
      <c r="O40" s="882"/>
      <c r="P40" s="323" t="s">
        <v>233</v>
      </c>
      <c r="Q40" s="578">
        <f t="shared" si="2"/>
        <v>0</v>
      </c>
      <c r="R40" s="5">
        <f t="shared" si="3"/>
        <v>0</v>
      </c>
    </row>
    <row r="41" spans="1:18" ht="30" x14ac:dyDescent="0.25">
      <c r="A41" s="894"/>
      <c r="B41" s="896"/>
      <c r="C41" s="902"/>
      <c r="D41" s="962"/>
      <c r="E41" s="919"/>
      <c r="F41" s="933"/>
      <c r="G41" s="854"/>
      <c r="H41" s="326" t="s">
        <v>335</v>
      </c>
      <c r="I41" s="942"/>
      <c r="J41" s="251">
        <v>18000</v>
      </c>
      <c r="K41" s="247">
        <f t="shared" si="0"/>
        <v>18000</v>
      </c>
      <c r="L41" s="295">
        <v>18000</v>
      </c>
      <c r="M41" s="276"/>
      <c r="N41" s="448">
        <f t="shared" si="1"/>
        <v>1</v>
      </c>
      <c r="O41" s="883"/>
      <c r="P41" s="452" t="s">
        <v>328</v>
      </c>
      <c r="Q41" s="578">
        <f t="shared" si="2"/>
        <v>0</v>
      </c>
      <c r="R41" s="5">
        <f t="shared" si="3"/>
        <v>0</v>
      </c>
    </row>
    <row r="42" spans="1:18" ht="192.75" customHeight="1" x14ac:dyDescent="0.25">
      <c r="A42" s="386">
        <v>18</v>
      </c>
      <c r="B42" s="463" t="s">
        <v>208</v>
      </c>
      <c r="C42" s="503" t="s">
        <v>401</v>
      </c>
      <c r="D42" s="268" t="s">
        <v>402</v>
      </c>
      <c r="E42" s="459" t="s">
        <v>8</v>
      </c>
      <c r="F42" s="461">
        <v>30250000</v>
      </c>
      <c r="G42" s="250" t="s">
        <v>432</v>
      </c>
      <c r="H42" s="470" t="s">
        <v>142</v>
      </c>
      <c r="I42" s="481" t="s">
        <v>418</v>
      </c>
      <c r="J42" s="464">
        <v>1127855.33</v>
      </c>
      <c r="K42" s="464">
        <v>1100085.83</v>
      </c>
      <c r="L42" s="295"/>
      <c r="M42" s="465">
        <f>K42</f>
        <v>1100085.83</v>
      </c>
      <c r="N42" s="254">
        <f t="shared" si="1"/>
        <v>0.97537849114034869</v>
      </c>
      <c r="O42" s="254">
        <f>K42/F42</f>
        <v>3.6366473719008266E-2</v>
      </c>
      <c r="P42" s="466" t="s">
        <v>409</v>
      </c>
      <c r="Q42" s="578">
        <f t="shared" si="2"/>
        <v>2.462150885965135E-2</v>
      </c>
      <c r="R42" s="5">
        <f t="shared" si="3"/>
        <v>27769.5</v>
      </c>
    </row>
    <row r="43" spans="1:18" ht="94.5" customHeight="1" x14ac:dyDescent="0.25">
      <c r="A43" s="460">
        <v>19</v>
      </c>
      <c r="B43" s="467" t="s">
        <v>122</v>
      </c>
      <c r="C43" s="500" t="s">
        <v>410</v>
      </c>
      <c r="D43" s="462" t="s">
        <v>417</v>
      </c>
      <c r="E43" s="469" t="s">
        <v>8</v>
      </c>
      <c r="F43" s="458">
        <v>98373415</v>
      </c>
      <c r="G43" s="250" t="s">
        <v>301</v>
      </c>
      <c r="H43" s="468" t="s">
        <v>142</v>
      </c>
      <c r="I43" s="482" t="s">
        <v>419</v>
      </c>
      <c r="J43" s="464">
        <v>25434805</v>
      </c>
      <c r="K43" s="464">
        <v>0</v>
      </c>
      <c r="L43" s="451"/>
      <c r="M43" s="477">
        <f>K43</f>
        <v>0</v>
      </c>
      <c r="N43" s="473">
        <f t="shared" si="1"/>
        <v>0</v>
      </c>
      <c r="O43" s="473">
        <f>K43/F43</f>
        <v>0</v>
      </c>
      <c r="P43" s="523" t="s">
        <v>449</v>
      </c>
      <c r="Q43" s="578">
        <f t="shared" si="2"/>
        <v>1</v>
      </c>
      <c r="R43" s="5">
        <f t="shared" si="3"/>
        <v>25434805</v>
      </c>
    </row>
    <row r="44" spans="1:18" ht="162.75" customHeight="1" x14ac:dyDescent="0.25">
      <c r="A44" s="953">
        <v>20</v>
      </c>
      <c r="B44" s="954" t="s">
        <v>69</v>
      </c>
      <c r="C44" s="956" t="s">
        <v>413</v>
      </c>
      <c r="D44" s="914" t="s">
        <v>416</v>
      </c>
      <c r="E44" s="958" t="s">
        <v>8</v>
      </c>
      <c r="F44" s="820">
        <v>18098660.440000001</v>
      </c>
      <c r="G44" s="840" t="s">
        <v>301</v>
      </c>
      <c r="H44" s="479" t="s">
        <v>142</v>
      </c>
      <c r="I44" s="550" t="s">
        <v>479</v>
      </c>
      <c r="J44" s="513">
        <v>623121.87</v>
      </c>
      <c r="K44" s="513">
        <v>554433.1</v>
      </c>
      <c r="L44" s="514"/>
      <c r="M44" s="515">
        <v>554433.1</v>
      </c>
      <c r="N44" s="480">
        <f t="shared" si="1"/>
        <v>0.88976671610001423</v>
      </c>
      <c r="O44" s="881">
        <f>K44/F44</f>
        <v>3.0633930165054796E-2</v>
      </c>
      <c r="P44" s="629" t="s">
        <v>521</v>
      </c>
      <c r="Q44" s="578">
        <f t="shared" si="2"/>
        <v>0.11023328389998575</v>
      </c>
      <c r="R44" s="5">
        <f t="shared" si="3"/>
        <v>68688.770000000019</v>
      </c>
    </row>
    <row r="45" spans="1:18" ht="90" x14ac:dyDescent="0.25">
      <c r="A45" s="906"/>
      <c r="B45" s="955"/>
      <c r="C45" s="957"/>
      <c r="D45" s="918"/>
      <c r="E45" s="959"/>
      <c r="F45" s="930"/>
      <c r="G45" s="854"/>
      <c r="H45" s="562" t="s">
        <v>477</v>
      </c>
      <c r="I45" s="561" t="s">
        <v>478</v>
      </c>
      <c r="J45" s="547">
        <v>72625.27</v>
      </c>
      <c r="K45" s="547">
        <f>M45</f>
        <v>0</v>
      </c>
      <c r="L45" s="548"/>
      <c r="M45" s="549">
        <v>0</v>
      </c>
      <c r="N45" s="546">
        <f t="shared" si="1"/>
        <v>0</v>
      </c>
      <c r="O45" s="883"/>
      <c r="P45" s="590" t="s">
        <v>493</v>
      </c>
      <c r="Q45" s="578">
        <f t="shared" si="2"/>
        <v>1</v>
      </c>
      <c r="R45" s="5">
        <f t="shared" si="3"/>
        <v>72625.27</v>
      </c>
    </row>
    <row r="46" spans="1:18" ht="150.75" customHeight="1" x14ac:dyDescent="0.25">
      <c r="A46" s="478">
        <v>21</v>
      </c>
      <c r="B46" s="524" t="s">
        <v>208</v>
      </c>
      <c r="C46" s="524" t="s">
        <v>450</v>
      </c>
      <c r="D46" s="521" t="s">
        <v>451</v>
      </c>
      <c r="E46" s="525" t="s">
        <v>8</v>
      </c>
      <c r="F46" s="520">
        <v>38841252.119999997</v>
      </c>
      <c r="G46" s="519" t="s">
        <v>301</v>
      </c>
      <c r="H46" s="479" t="s">
        <v>142</v>
      </c>
      <c r="I46" s="526" t="s">
        <v>452</v>
      </c>
      <c r="J46" s="619">
        <v>638862.01</v>
      </c>
      <c r="K46" s="619">
        <v>617098.97</v>
      </c>
      <c r="L46" s="620"/>
      <c r="M46" s="621">
        <v>617098.97</v>
      </c>
      <c r="N46" s="522">
        <f t="shared" si="1"/>
        <v>0.96593467813182377</v>
      </c>
      <c r="O46" s="528">
        <f>K46/F46</f>
        <v>1.588772082046875E-2</v>
      </c>
      <c r="P46" s="622" t="s">
        <v>471</v>
      </c>
      <c r="Q46" s="578">
        <f t="shared" si="2"/>
        <v>3.4065321868176256E-2</v>
      </c>
      <c r="R46" s="5">
        <f t="shared" si="3"/>
        <v>21763.040000000037</v>
      </c>
    </row>
    <row r="47" spans="1:18" ht="186" customHeight="1" x14ac:dyDescent="0.25">
      <c r="A47" s="640">
        <v>22</v>
      </c>
      <c r="B47" s="644" t="s">
        <v>508</v>
      </c>
      <c r="C47" s="644" t="s">
        <v>509</v>
      </c>
      <c r="D47" s="641" t="s">
        <v>510</v>
      </c>
      <c r="E47" s="645" t="s">
        <v>28</v>
      </c>
      <c r="F47" s="639">
        <v>79966739</v>
      </c>
      <c r="G47" s="638" t="s">
        <v>440</v>
      </c>
      <c r="H47" s="644" t="s">
        <v>511</v>
      </c>
      <c r="I47" s="672" t="s">
        <v>513</v>
      </c>
      <c r="J47" s="619">
        <v>46844.264999999999</v>
      </c>
      <c r="K47" s="619">
        <v>46844.264999999999</v>
      </c>
      <c r="L47" s="620"/>
      <c r="M47" s="621">
        <v>46844.27</v>
      </c>
      <c r="N47" s="670">
        <f t="shared" si="1"/>
        <v>1</v>
      </c>
      <c r="O47" s="617">
        <f>K47/F47</f>
        <v>5.857968648690301E-4</v>
      </c>
      <c r="P47" s="683" t="s">
        <v>512</v>
      </c>
      <c r="Q47" s="608">
        <f t="shared" si="2"/>
        <v>0</v>
      </c>
      <c r="R47" s="618">
        <f t="shared" si="3"/>
        <v>0</v>
      </c>
    </row>
    <row r="48" spans="1:18" ht="186" customHeight="1" thickBot="1" x14ac:dyDescent="0.3">
      <c r="A48" s="386">
        <v>23</v>
      </c>
      <c r="B48" s="657" t="s">
        <v>543</v>
      </c>
      <c r="C48" s="657" t="s">
        <v>544</v>
      </c>
      <c r="D48" s="653" t="s">
        <v>545</v>
      </c>
      <c r="E48" s="658" t="s">
        <v>10</v>
      </c>
      <c r="F48" s="652">
        <v>832307</v>
      </c>
      <c r="G48" s="656" t="s">
        <v>301</v>
      </c>
      <c r="H48" s="659" t="s">
        <v>546</v>
      </c>
      <c r="I48" s="660" t="s">
        <v>547</v>
      </c>
      <c r="J48" s="513">
        <v>262855.24</v>
      </c>
      <c r="K48" s="513">
        <v>262855.24</v>
      </c>
      <c r="L48" s="514"/>
      <c r="M48" s="515">
        <v>262855.24</v>
      </c>
      <c r="N48" s="254">
        <f t="shared" si="1"/>
        <v>1</v>
      </c>
      <c r="O48" s="666">
        <f>K48/F48</f>
        <v>0.31581524605704386</v>
      </c>
      <c r="P48" s="664" t="s">
        <v>548</v>
      </c>
      <c r="Q48" s="608"/>
      <c r="R48" s="618"/>
    </row>
    <row r="49" spans="1:18" ht="186" customHeight="1" thickBot="1" x14ac:dyDescent="0.3">
      <c r="A49" s="679">
        <v>24</v>
      </c>
      <c r="B49" s="667" t="s">
        <v>122</v>
      </c>
      <c r="C49" s="667" t="s">
        <v>557</v>
      </c>
      <c r="D49" s="268" t="s">
        <v>558</v>
      </c>
      <c r="E49" s="668" t="s">
        <v>8</v>
      </c>
      <c r="F49" s="642">
        <v>79806000</v>
      </c>
      <c r="G49" s="669" t="s">
        <v>301</v>
      </c>
      <c r="H49" s="667" t="s">
        <v>142</v>
      </c>
      <c r="I49" s="662" t="s">
        <v>559</v>
      </c>
      <c r="J49" s="671">
        <v>7641510.8700000001</v>
      </c>
      <c r="K49" s="680">
        <v>7641510.8700000001</v>
      </c>
      <c r="L49" s="681"/>
      <c r="M49" s="686">
        <v>7641510.8700000001</v>
      </c>
      <c r="N49" s="254">
        <f t="shared" si="1"/>
        <v>1</v>
      </c>
      <c r="O49" s="666">
        <f>K49/F49</f>
        <v>9.575108224945493E-2</v>
      </c>
      <c r="P49" s="682" t="s">
        <v>560</v>
      </c>
      <c r="Q49" s="608"/>
      <c r="R49" s="618"/>
    </row>
    <row r="50" spans="1:18" ht="28.5" customHeight="1" thickBot="1" x14ac:dyDescent="0.3">
      <c r="A50" s="643"/>
      <c r="B50" s="646" t="s">
        <v>129</v>
      </c>
      <c r="C50" s="646"/>
      <c r="D50" s="647"/>
      <c r="E50" s="648"/>
      <c r="F50" s="649">
        <f>SUM(F5:F44)</f>
        <v>3349386648.8899999</v>
      </c>
      <c r="G50" s="648"/>
      <c r="H50" s="648"/>
      <c r="I50" s="661"/>
      <c r="J50" s="673">
        <f>SUM(J5:J49)</f>
        <v>882867057.05500007</v>
      </c>
      <c r="K50" s="674">
        <f>SUM(K5:K49)</f>
        <v>343091801.45499992</v>
      </c>
      <c r="L50" s="675">
        <f>SUM(L5:L48)</f>
        <v>281110706.23000002</v>
      </c>
      <c r="M50" s="676">
        <f>SUM(M5:M49)</f>
        <v>61981095.229999989</v>
      </c>
      <c r="N50" s="677">
        <f>K50/J50</f>
        <v>0.38861094511721744</v>
      </c>
      <c r="O50" s="665">
        <f>K50/F50</f>
        <v>0.10243421778990548</v>
      </c>
      <c r="P50" s="678" t="s">
        <v>213</v>
      </c>
      <c r="Q50" s="302">
        <f>R50/J50</f>
        <v>0.6113890548827825</v>
      </c>
      <c r="R50" s="582">
        <f>J50-K50</f>
        <v>539775255.60000014</v>
      </c>
    </row>
    <row r="51" spans="1:18" ht="30" customHeight="1" x14ac:dyDescent="0.25">
      <c r="A51" s="230"/>
      <c r="B51" s="385" t="s">
        <v>157</v>
      </c>
      <c r="C51" s="795" t="s">
        <v>228</v>
      </c>
      <c r="D51" s="795"/>
      <c r="E51" s="795"/>
      <c r="F51" s="299"/>
      <c r="G51" s="300"/>
      <c r="H51" s="300"/>
      <c r="I51" s="301"/>
      <c r="J51" s="231" t="s">
        <v>213</v>
      </c>
      <c r="K51" s="231" t="s">
        <v>213</v>
      </c>
      <c r="L51" s="232">
        <f>L50-L52</f>
        <v>161930816.20000002</v>
      </c>
      <c r="M51" s="233" t="s">
        <v>213</v>
      </c>
      <c r="N51" s="231" t="s">
        <v>213</v>
      </c>
      <c r="O51" s="299" t="s">
        <v>213</v>
      </c>
      <c r="P51" s="306" t="s">
        <v>213</v>
      </c>
      <c r="Q51" s="306" t="s">
        <v>213</v>
      </c>
      <c r="R51" s="306" t="s">
        <v>213</v>
      </c>
    </row>
    <row r="52" spans="1:18" ht="30.75" customHeight="1" x14ac:dyDescent="0.25">
      <c r="A52" s="230"/>
      <c r="B52" s="277" t="s">
        <v>157</v>
      </c>
      <c r="C52" s="922" t="s">
        <v>372</v>
      </c>
      <c r="D52" s="922"/>
      <c r="E52" s="922"/>
      <c r="F52" s="922"/>
      <c r="G52" s="922"/>
      <c r="H52" s="922"/>
      <c r="I52" s="923"/>
      <c r="J52" s="278" t="s">
        <v>213</v>
      </c>
      <c r="K52" s="278" t="s">
        <v>213</v>
      </c>
      <c r="L52" s="296">
        <f>L5+L8+L13+L11+L47</f>
        <v>119179890.03</v>
      </c>
      <c r="M52" s="279">
        <f>M50</f>
        <v>61981095.229999989</v>
      </c>
      <c r="N52" s="280" t="s">
        <v>213</v>
      </c>
      <c r="O52" s="281" t="s">
        <v>213</v>
      </c>
      <c r="P52" s="307" t="s">
        <v>213</v>
      </c>
      <c r="Q52" s="307" t="s">
        <v>213</v>
      </c>
      <c r="R52" s="307" t="s">
        <v>213</v>
      </c>
    </row>
    <row r="53" spans="1:18" x14ac:dyDescent="0.25">
      <c r="A53" s="17"/>
      <c r="B53" s="148"/>
      <c r="C53" s="148"/>
      <c r="D53" s="18"/>
      <c r="E53" s="19"/>
      <c r="F53" s="19"/>
      <c r="G53" s="19"/>
      <c r="H53" s="19"/>
      <c r="I53" s="19"/>
      <c r="J53" s="19"/>
      <c r="K53" s="19"/>
      <c r="L53" s="20"/>
      <c r="M53" s="21"/>
      <c r="N53" s="21"/>
      <c r="O53" s="21"/>
    </row>
    <row r="54" spans="1:18" x14ac:dyDescent="0.25">
      <c r="A54" s="22"/>
      <c r="B54" s="24"/>
      <c r="C54" s="149"/>
      <c r="L54" s="21"/>
      <c r="M54" s="21"/>
      <c r="N54" s="21"/>
      <c r="O54" s="21"/>
    </row>
    <row r="55" spans="1:18" x14ac:dyDescent="0.25">
      <c r="A55" s="22"/>
      <c r="B55" s="150"/>
      <c r="C55" s="148"/>
      <c r="J55" s="163"/>
      <c r="K55" s="163"/>
      <c r="L55" s="160"/>
      <c r="M55" s="71"/>
      <c r="N55" s="173"/>
      <c r="O55" s="173"/>
    </row>
    <row r="56" spans="1:18" x14ac:dyDescent="0.25">
      <c r="A56" s="17"/>
      <c r="B56" s="151"/>
      <c r="C56" s="58"/>
      <c r="D56" s="18"/>
      <c r="E56" s="19"/>
      <c r="F56" s="19"/>
      <c r="G56" s="19"/>
      <c r="H56" s="19"/>
      <c r="I56" s="19"/>
      <c r="J56" s="309"/>
      <c r="K56" s="309"/>
      <c r="L56" s="21"/>
      <c r="M56" s="21"/>
      <c r="N56" s="21"/>
      <c r="O56" s="21"/>
    </row>
    <row r="57" spans="1:18" x14ac:dyDescent="0.25">
      <c r="A57" s="17"/>
      <c r="B57" s="151"/>
      <c r="C57" s="58"/>
      <c r="D57" s="18"/>
      <c r="E57" s="19"/>
      <c r="F57" s="19"/>
      <c r="G57" s="19"/>
      <c r="H57" s="19"/>
      <c r="I57" s="19"/>
      <c r="J57" s="19"/>
      <c r="K57" s="19"/>
      <c r="L57" s="21"/>
      <c r="M57" s="21"/>
      <c r="N57" s="21"/>
      <c r="O57" s="21"/>
    </row>
    <row r="58" spans="1:18" x14ac:dyDescent="0.25">
      <c r="A58" s="17"/>
      <c r="B58" s="24"/>
      <c r="C58" s="58"/>
      <c r="D58" s="18"/>
      <c r="E58" s="19"/>
      <c r="F58" s="19"/>
      <c r="G58" s="19"/>
      <c r="H58" s="19"/>
      <c r="I58" s="19"/>
      <c r="J58" s="19"/>
      <c r="K58" s="19"/>
      <c r="L58" s="21"/>
      <c r="M58" s="21"/>
      <c r="N58" s="21"/>
      <c r="O58" s="21"/>
    </row>
    <row r="59" spans="1:18" x14ac:dyDescent="0.25">
      <c r="A59" s="17"/>
      <c r="B59" s="24"/>
      <c r="C59" s="58"/>
      <c r="D59" s="18"/>
      <c r="E59" s="19"/>
      <c r="F59" s="19"/>
      <c r="G59" s="19"/>
      <c r="H59" s="19"/>
      <c r="I59" s="19"/>
      <c r="J59" s="19"/>
      <c r="K59" s="19"/>
      <c r="L59" s="21"/>
      <c r="M59" s="21"/>
      <c r="N59" s="21"/>
      <c r="O59" s="21"/>
    </row>
    <row r="60" spans="1:18" x14ac:dyDescent="0.25">
      <c r="A60" s="17"/>
      <c r="B60" s="24"/>
      <c r="C60" s="58"/>
      <c r="D60" s="18"/>
      <c r="E60" s="19"/>
      <c r="F60" s="19"/>
      <c r="G60" s="19"/>
      <c r="H60" s="19"/>
      <c r="I60" s="19"/>
      <c r="J60" s="19"/>
      <c r="K60" s="19"/>
      <c r="L60" s="21"/>
      <c r="M60" s="21"/>
      <c r="N60" s="21"/>
      <c r="O60" s="21"/>
    </row>
    <row r="61" spans="1:18" x14ac:dyDescent="0.25">
      <c r="A61" s="17"/>
      <c r="B61" s="149"/>
      <c r="C61" s="58"/>
      <c r="E61" s="23"/>
      <c r="F61" s="23"/>
      <c r="G61" s="23"/>
      <c r="H61" s="23"/>
      <c r="I61" s="23"/>
      <c r="J61" s="23"/>
      <c r="K61" s="23"/>
      <c r="L61" s="9"/>
      <c r="M61" s="9"/>
      <c r="N61" s="9"/>
      <c r="O61" s="9"/>
    </row>
    <row r="62" spans="1:18" x14ac:dyDescent="0.25">
      <c r="A62" s="17"/>
      <c r="B62" s="149"/>
      <c r="C62" s="149"/>
      <c r="E62" s="23"/>
      <c r="F62" s="23"/>
      <c r="G62" s="23"/>
      <c r="H62" s="23"/>
      <c r="I62" s="23"/>
      <c r="J62" s="23"/>
      <c r="K62" s="23"/>
      <c r="L62" s="9"/>
      <c r="M62" s="9"/>
      <c r="N62" s="9"/>
      <c r="O62" s="9"/>
    </row>
    <row r="63" spans="1:18" x14ac:dyDescent="0.25">
      <c r="A63" s="17"/>
      <c r="B63" s="149"/>
      <c r="C63" s="149"/>
      <c r="E63" s="23"/>
      <c r="F63" s="23"/>
      <c r="G63" s="23"/>
      <c r="H63" s="23"/>
      <c r="I63" s="23"/>
      <c r="J63" s="23"/>
      <c r="K63" s="23"/>
      <c r="L63" s="9"/>
      <c r="M63" s="9"/>
      <c r="N63" s="9"/>
      <c r="O63" s="9"/>
    </row>
    <row r="64" spans="1:18" x14ac:dyDescent="0.25">
      <c r="A64" s="17"/>
      <c r="B64" s="149"/>
      <c r="C64" s="149"/>
      <c r="E64" s="23"/>
      <c r="F64" s="23"/>
      <c r="G64" s="23"/>
      <c r="H64" s="23"/>
      <c r="I64" s="23"/>
      <c r="J64" s="23"/>
      <c r="K64" s="23"/>
      <c r="L64" s="9"/>
      <c r="M64" s="9"/>
      <c r="N64" s="9"/>
      <c r="O64" s="9"/>
    </row>
    <row r="65" spans="1:15" x14ac:dyDescent="0.25">
      <c r="A65" s="17"/>
      <c r="B65" s="149"/>
      <c r="C65" s="149"/>
      <c r="E65" s="23"/>
      <c r="F65" s="23"/>
      <c r="G65" s="23"/>
      <c r="H65" s="23"/>
      <c r="I65" s="23"/>
      <c r="J65" s="23"/>
      <c r="K65" s="23"/>
      <c r="L65" s="9"/>
      <c r="M65" s="9"/>
      <c r="N65" s="9"/>
      <c r="O65" s="9"/>
    </row>
    <row r="66" spans="1:15" x14ac:dyDescent="0.25">
      <c r="A66" s="17"/>
      <c r="E66" s="23"/>
      <c r="F66" s="23"/>
      <c r="G66" s="23"/>
      <c r="H66" s="23"/>
      <c r="I66" s="23"/>
      <c r="J66" s="23"/>
      <c r="K66" s="23"/>
      <c r="L66" s="9"/>
      <c r="M66" s="9"/>
      <c r="N66" s="9"/>
      <c r="O66" s="9"/>
    </row>
    <row r="67" spans="1:15" x14ac:dyDescent="0.25">
      <c r="A67" s="17"/>
      <c r="E67" s="23"/>
      <c r="F67" s="23"/>
      <c r="G67" s="23"/>
      <c r="H67" s="23"/>
      <c r="I67" s="23"/>
      <c r="J67" s="23"/>
      <c r="K67" s="23"/>
      <c r="L67" s="9"/>
      <c r="M67" s="9"/>
      <c r="N67" s="9"/>
      <c r="O67" s="9"/>
    </row>
    <row r="68" spans="1:15" x14ac:dyDescent="0.25">
      <c r="A68" s="17"/>
      <c r="E68" s="23"/>
      <c r="F68" s="23"/>
      <c r="G68" s="23"/>
      <c r="H68" s="23"/>
      <c r="I68" s="23"/>
      <c r="J68" s="23"/>
      <c r="K68" s="23"/>
      <c r="L68" s="9"/>
      <c r="M68" s="9"/>
      <c r="N68" s="9"/>
      <c r="O68" s="9"/>
    </row>
    <row r="69" spans="1:15" x14ac:dyDescent="0.25">
      <c r="A69" s="17"/>
      <c r="E69" s="23"/>
      <c r="F69" s="23"/>
      <c r="G69" s="23"/>
      <c r="H69" s="23"/>
      <c r="I69" s="23"/>
      <c r="J69" s="23"/>
      <c r="K69" s="23"/>
      <c r="L69" s="9"/>
      <c r="M69" s="9"/>
      <c r="N69" s="9"/>
      <c r="O69" s="9"/>
    </row>
    <row r="70" spans="1:15" x14ac:dyDescent="0.25">
      <c r="A70" s="17"/>
      <c r="E70" s="23"/>
      <c r="F70" s="23"/>
      <c r="G70" s="23"/>
      <c r="H70" s="23"/>
      <c r="I70" s="23"/>
      <c r="J70" s="23"/>
      <c r="K70" s="23"/>
      <c r="L70" s="9"/>
      <c r="M70" s="9"/>
      <c r="N70" s="9"/>
      <c r="O70" s="9"/>
    </row>
    <row r="71" spans="1:15" x14ac:dyDescent="0.25">
      <c r="A71" s="17"/>
      <c r="E71" s="23"/>
      <c r="F71" s="23"/>
      <c r="G71" s="23"/>
      <c r="H71" s="23"/>
      <c r="I71" s="23"/>
      <c r="J71" s="23"/>
      <c r="K71" s="23"/>
      <c r="L71" s="9"/>
      <c r="M71" s="9"/>
      <c r="N71" s="9"/>
      <c r="O71" s="9"/>
    </row>
    <row r="72" spans="1:15" x14ac:dyDescent="0.25">
      <c r="A72" s="17"/>
      <c r="E72" s="23"/>
      <c r="F72" s="23"/>
      <c r="G72" s="23"/>
      <c r="H72" s="23"/>
      <c r="I72" s="23"/>
      <c r="J72" s="23"/>
      <c r="K72" s="23"/>
      <c r="L72" s="9"/>
      <c r="M72" s="9"/>
      <c r="N72" s="9"/>
      <c r="O72" s="9"/>
    </row>
    <row r="73" spans="1:15" x14ac:dyDescent="0.25">
      <c r="A73" s="17"/>
      <c r="E73" s="23"/>
      <c r="F73" s="23"/>
      <c r="G73" s="23"/>
      <c r="H73" s="23"/>
      <c r="I73" s="23"/>
      <c r="J73" s="23"/>
      <c r="K73" s="23"/>
      <c r="L73" s="9"/>
      <c r="M73" s="9"/>
      <c r="N73" s="9"/>
      <c r="O73" s="9"/>
    </row>
    <row r="74" spans="1:15" x14ac:dyDescent="0.25">
      <c r="A74" s="17"/>
      <c r="E74" s="23"/>
      <c r="F74" s="23"/>
      <c r="G74" s="23"/>
      <c r="H74" s="23"/>
      <c r="I74" s="23"/>
      <c r="J74" s="23"/>
      <c r="K74" s="23"/>
      <c r="L74" s="9"/>
      <c r="M74" s="9"/>
      <c r="N74" s="9"/>
      <c r="O74" s="9"/>
    </row>
    <row r="75" spans="1:15" x14ac:dyDescent="0.25">
      <c r="A75" s="17"/>
      <c r="E75" s="23"/>
      <c r="F75" s="23"/>
      <c r="G75" s="23"/>
      <c r="H75" s="23"/>
      <c r="I75" s="23"/>
      <c r="J75" s="23"/>
      <c r="K75" s="23"/>
      <c r="L75" s="9"/>
      <c r="M75" s="9"/>
      <c r="N75" s="9"/>
      <c r="O75" s="9"/>
    </row>
    <row r="76" spans="1:15" x14ac:dyDescent="0.25">
      <c r="A76" s="17"/>
      <c r="E76" s="23"/>
      <c r="F76" s="23"/>
      <c r="G76" s="23"/>
      <c r="H76" s="23"/>
      <c r="I76" s="23"/>
      <c r="J76" s="23"/>
      <c r="K76" s="23"/>
      <c r="L76" s="9"/>
      <c r="M76" s="9"/>
      <c r="N76" s="9"/>
      <c r="O76" s="9"/>
    </row>
    <row r="77" spans="1:15" x14ac:dyDescent="0.25">
      <c r="A77" s="17"/>
      <c r="E77" s="23"/>
      <c r="F77" s="23"/>
      <c r="G77" s="23"/>
      <c r="H77" s="23"/>
      <c r="I77" s="23"/>
      <c r="J77" s="23"/>
      <c r="K77" s="23"/>
      <c r="L77" s="9"/>
      <c r="M77" s="9"/>
      <c r="N77" s="9"/>
      <c r="O77" s="9"/>
    </row>
    <row r="78" spans="1:15" x14ac:dyDescent="0.25">
      <c r="A78" s="17"/>
      <c r="E78" s="23"/>
      <c r="F78" s="23"/>
      <c r="G78" s="23"/>
      <c r="H78" s="23"/>
      <c r="I78" s="23"/>
      <c r="J78" s="23"/>
      <c r="K78" s="23"/>
      <c r="L78" s="9"/>
      <c r="M78" s="9"/>
      <c r="N78" s="9"/>
      <c r="O78" s="9"/>
    </row>
    <row r="79" spans="1:15" x14ac:dyDescent="0.25">
      <c r="A79" s="17"/>
      <c r="E79" s="23"/>
      <c r="F79" s="23"/>
      <c r="G79" s="23"/>
      <c r="H79" s="23"/>
      <c r="I79" s="23"/>
      <c r="J79" s="23"/>
      <c r="K79" s="23"/>
      <c r="L79" s="9"/>
      <c r="M79" s="9"/>
      <c r="N79" s="9"/>
      <c r="O79" s="9"/>
    </row>
    <row r="80" spans="1:15" x14ac:dyDescent="0.25">
      <c r="A80" s="17"/>
      <c r="E80" s="23"/>
      <c r="F80" s="23"/>
      <c r="G80" s="23"/>
      <c r="H80" s="23"/>
      <c r="I80" s="23"/>
      <c r="J80" s="23"/>
      <c r="K80" s="23"/>
      <c r="L80" s="9"/>
      <c r="M80" s="9"/>
      <c r="N80" s="9"/>
      <c r="O80" s="9"/>
    </row>
    <row r="81" spans="1:15" x14ac:dyDescent="0.25">
      <c r="A81" s="17"/>
      <c r="E81" s="23"/>
      <c r="F81" s="23"/>
      <c r="G81" s="23"/>
      <c r="H81" s="23"/>
      <c r="I81" s="23"/>
      <c r="J81" s="23"/>
      <c r="K81" s="23"/>
      <c r="L81" s="9"/>
      <c r="M81" s="9"/>
      <c r="N81" s="9"/>
      <c r="O81" s="9"/>
    </row>
    <row r="82" spans="1:15" x14ac:dyDescent="0.25">
      <c r="A82" s="17"/>
      <c r="E82" s="23"/>
      <c r="F82" s="23"/>
      <c r="G82" s="23"/>
      <c r="H82" s="23"/>
      <c r="I82" s="23"/>
      <c r="J82" s="23"/>
      <c r="K82" s="23"/>
      <c r="L82" s="9"/>
      <c r="M82" s="9"/>
      <c r="N82" s="9"/>
      <c r="O82" s="9"/>
    </row>
    <row r="83" spans="1:15" x14ac:dyDescent="0.25">
      <c r="A83" s="17"/>
      <c r="E83" s="23"/>
      <c r="F83" s="23"/>
      <c r="G83" s="23"/>
      <c r="H83" s="23"/>
      <c r="I83" s="23"/>
      <c r="J83" s="23"/>
      <c r="K83" s="23"/>
      <c r="L83" s="9"/>
      <c r="M83" s="9"/>
      <c r="N83" s="9"/>
      <c r="O83" s="9"/>
    </row>
    <row r="84" spans="1:15" x14ac:dyDescent="0.25">
      <c r="A84" s="17"/>
      <c r="E84" s="23"/>
      <c r="F84" s="23"/>
      <c r="G84" s="23"/>
      <c r="H84" s="23"/>
      <c r="I84" s="23"/>
      <c r="J84" s="23"/>
      <c r="K84" s="23"/>
      <c r="L84" s="9"/>
      <c r="M84" s="9"/>
      <c r="N84" s="9"/>
      <c r="O84" s="9"/>
    </row>
    <row r="85" spans="1:15" x14ac:dyDescent="0.25">
      <c r="A85" s="17"/>
      <c r="E85" s="23"/>
      <c r="F85" s="23"/>
      <c r="G85" s="23"/>
      <c r="H85" s="23"/>
      <c r="I85" s="23"/>
      <c r="J85" s="23"/>
      <c r="K85" s="23"/>
      <c r="L85" s="9"/>
      <c r="M85" s="9"/>
      <c r="N85" s="9"/>
      <c r="O85" s="9"/>
    </row>
    <row r="86" spans="1:15" x14ac:dyDescent="0.25">
      <c r="A86" s="17"/>
      <c r="E86" s="23"/>
      <c r="F86" s="23"/>
      <c r="G86" s="23"/>
      <c r="H86" s="23"/>
      <c r="I86" s="23"/>
      <c r="J86" s="23"/>
      <c r="K86" s="23"/>
      <c r="L86" s="9"/>
      <c r="M86" s="9"/>
      <c r="N86" s="9"/>
      <c r="O86" s="9"/>
    </row>
    <row r="87" spans="1:15" x14ac:dyDescent="0.25">
      <c r="A87" s="17"/>
      <c r="E87" s="23"/>
      <c r="F87" s="23"/>
      <c r="G87" s="23"/>
      <c r="H87" s="23"/>
      <c r="I87" s="23"/>
      <c r="J87" s="23"/>
      <c r="K87" s="23"/>
      <c r="L87" s="9"/>
      <c r="M87" s="9"/>
      <c r="N87" s="9"/>
      <c r="O87" s="9"/>
    </row>
    <row r="88" spans="1:15" x14ac:dyDescent="0.25">
      <c r="A88" s="17"/>
      <c r="E88" s="23"/>
      <c r="F88" s="23"/>
      <c r="G88" s="23"/>
      <c r="H88" s="23"/>
      <c r="I88" s="23"/>
      <c r="J88" s="23"/>
      <c r="K88" s="23"/>
      <c r="L88" s="9"/>
      <c r="M88" s="9"/>
      <c r="N88" s="9"/>
      <c r="O88" s="9"/>
    </row>
    <row r="89" spans="1:15" x14ac:dyDescent="0.25">
      <c r="A89" s="17"/>
      <c r="E89" s="23"/>
      <c r="F89" s="23"/>
      <c r="G89" s="23"/>
      <c r="H89" s="23"/>
      <c r="I89" s="23"/>
      <c r="J89" s="23"/>
      <c r="K89" s="23"/>
      <c r="L89" s="9"/>
      <c r="M89" s="9"/>
      <c r="N89" s="9"/>
      <c r="O89" s="9"/>
    </row>
    <row r="90" spans="1:15" x14ac:dyDescent="0.25">
      <c r="A90" s="17"/>
      <c r="E90" s="23"/>
      <c r="F90" s="23"/>
      <c r="G90" s="23"/>
      <c r="H90" s="23"/>
      <c r="I90" s="23"/>
      <c r="J90" s="23"/>
      <c r="K90" s="23"/>
      <c r="L90" s="9"/>
      <c r="M90" s="9"/>
      <c r="N90" s="9"/>
      <c r="O90" s="9"/>
    </row>
    <row r="91" spans="1:15" x14ac:dyDescent="0.25">
      <c r="A91" s="17"/>
      <c r="E91" s="23"/>
      <c r="F91" s="23"/>
      <c r="G91" s="23"/>
      <c r="H91" s="23"/>
      <c r="I91" s="23"/>
      <c r="J91" s="23"/>
      <c r="K91" s="23"/>
      <c r="L91" s="9"/>
      <c r="M91" s="9"/>
      <c r="N91" s="9"/>
      <c r="O91" s="9"/>
    </row>
    <row r="92" spans="1:15" x14ac:dyDescent="0.25">
      <c r="A92" s="17"/>
      <c r="E92" s="23"/>
      <c r="F92" s="23"/>
      <c r="G92" s="23"/>
      <c r="H92" s="23"/>
      <c r="I92" s="23"/>
      <c r="J92" s="23"/>
      <c r="K92" s="23"/>
      <c r="L92" s="9"/>
      <c r="M92" s="9"/>
      <c r="N92" s="9"/>
      <c r="O92" s="9"/>
    </row>
    <row r="93" spans="1:15" x14ac:dyDescent="0.25">
      <c r="A93" s="17"/>
      <c r="E93" s="23"/>
      <c r="F93" s="23"/>
      <c r="G93" s="23"/>
      <c r="H93" s="23"/>
      <c r="I93" s="23"/>
      <c r="J93" s="23"/>
      <c r="K93" s="23"/>
      <c r="L93" s="9"/>
      <c r="M93" s="9"/>
      <c r="N93" s="9"/>
      <c r="O93" s="9"/>
    </row>
    <row r="94" spans="1:15" x14ac:dyDescent="0.25">
      <c r="A94" s="17"/>
      <c r="E94" s="23"/>
      <c r="F94" s="23"/>
      <c r="G94" s="23"/>
      <c r="H94" s="23"/>
      <c r="I94" s="23"/>
      <c r="J94" s="23"/>
      <c r="K94" s="23"/>
      <c r="L94" s="9"/>
      <c r="M94" s="9"/>
      <c r="N94" s="9"/>
      <c r="O94" s="9"/>
    </row>
    <row r="95" spans="1:15" x14ac:dyDescent="0.25">
      <c r="A95" s="17"/>
      <c r="E95" s="23"/>
      <c r="F95" s="23"/>
      <c r="G95" s="23"/>
      <c r="H95" s="23"/>
      <c r="I95" s="23"/>
      <c r="J95" s="23"/>
      <c r="K95" s="23"/>
      <c r="L95" s="9"/>
      <c r="M95" s="9"/>
      <c r="N95" s="9"/>
      <c r="O95" s="9"/>
    </row>
    <row r="96" spans="1:15" x14ac:dyDescent="0.25">
      <c r="A96" s="19"/>
      <c r="E96" s="23"/>
      <c r="F96" s="23"/>
      <c r="G96" s="23"/>
      <c r="H96" s="23"/>
      <c r="I96" s="23"/>
      <c r="J96" s="23"/>
      <c r="K96" s="23"/>
      <c r="L96" s="9"/>
      <c r="M96" s="9"/>
      <c r="N96" s="9"/>
      <c r="O96" s="9"/>
    </row>
    <row r="97" spans="1:15" x14ac:dyDescent="0.25">
      <c r="A97" s="19"/>
      <c r="E97" s="23"/>
      <c r="F97" s="23"/>
      <c r="G97" s="23"/>
      <c r="H97" s="23"/>
      <c r="I97" s="23"/>
      <c r="J97" s="23"/>
      <c r="K97" s="23"/>
      <c r="L97" s="9"/>
      <c r="M97" s="9"/>
      <c r="N97" s="9"/>
      <c r="O97" s="9"/>
    </row>
    <row r="98" spans="1:15" x14ac:dyDescent="0.25">
      <c r="A98" s="19"/>
      <c r="E98" s="23"/>
      <c r="F98" s="23"/>
      <c r="G98" s="23"/>
      <c r="H98" s="23"/>
      <c r="I98" s="23"/>
      <c r="J98" s="23"/>
      <c r="K98" s="23"/>
      <c r="L98" s="9"/>
      <c r="M98" s="9"/>
      <c r="N98" s="9"/>
      <c r="O98" s="9"/>
    </row>
    <row r="99" spans="1:15" x14ac:dyDescent="0.25">
      <c r="A99" s="19"/>
      <c r="E99" s="23"/>
      <c r="F99" s="23"/>
      <c r="G99" s="23"/>
      <c r="H99" s="23"/>
      <c r="I99" s="23"/>
      <c r="J99" s="23"/>
      <c r="K99" s="23"/>
      <c r="L99" s="9"/>
      <c r="M99" s="9"/>
      <c r="N99" s="9"/>
      <c r="O99" s="9"/>
    </row>
    <row r="100" spans="1:15" x14ac:dyDescent="0.25">
      <c r="E100" s="23"/>
      <c r="F100" s="23"/>
      <c r="G100" s="23"/>
      <c r="H100" s="23"/>
      <c r="I100" s="23"/>
      <c r="J100" s="23"/>
      <c r="K100" s="23"/>
      <c r="L100" s="9"/>
      <c r="M100" s="9"/>
      <c r="N100" s="9"/>
      <c r="O100" s="9"/>
    </row>
    <row r="101" spans="1:15" x14ac:dyDescent="0.25">
      <c r="E101" s="23"/>
      <c r="F101" s="23"/>
      <c r="G101" s="23"/>
      <c r="H101" s="23"/>
      <c r="I101" s="23"/>
      <c r="J101" s="23"/>
      <c r="K101" s="23"/>
      <c r="L101" s="9"/>
      <c r="M101" s="9"/>
      <c r="N101" s="9"/>
      <c r="O101" s="9"/>
    </row>
    <row r="102" spans="1:15" x14ac:dyDescent="0.25">
      <c r="E102" s="23"/>
      <c r="F102" s="23"/>
      <c r="G102" s="23"/>
      <c r="H102" s="23"/>
      <c r="I102" s="23"/>
      <c r="J102" s="23"/>
      <c r="K102" s="23"/>
      <c r="L102" s="9"/>
      <c r="M102" s="9"/>
      <c r="N102" s="9"/>
      <c r="O102" s="9"/>
    </row>
    <row r="103" spans="1:15" x14ac:dyDescent="0.25">
      <c r="E103" s="23"/>
      <c r="F103" s="23"/>
      <c r="G103" s="23"/>
      <c r="H103" s="23"/>
      <c r="I103" s="23"/>
      <c r="J103" s="23"/>
      <c r="K103" s="23"/>
      <c r="L103" s="9"/>
      <c r="M103" s="9"/>
      <c r="N103" s="9"/>
      <c r="O103" s="9"/>
    </row>
    <row r="104" spans="1:15" x14ac:dyDescent="0.25">
      <c r="E104" s="23"/>
      <c r="F104" s="23"/>
      <c r="G104" s="23"/>
      <c r="H104" s="23"/>
      <c r="I104" s="23"/>
      <c r="J104" s="23"/>
      <c r="K104" s="23"/>
      <c r="L104" s="9"/>
      <c r="M104" s="9"/>
      <c r="N104" s="9"/>
      <c r="O104" s="9"/>
    </row>
    <row r="105" spans="1:15" x14ac:dyDescent="0.25">
      <c r="E105" s="23"/>
      <c r="F105" s="23"/>
      <c r="G105" s="23"/>
      <c r="H105" s="23"/>
      <c r="I105" s="23"/>
      <c r="J105" s="23"/>
      <c r="K105" s="23"/>
      <c r="L105" s="9"/>
      <c r="M105" s="9"/>
      <c r="N105" s="9"/>
      <c r="O105" s="9"/>
    </row>
    <row r="106" spans="1:15" x14ac:dyDescent="0.25">
      <c r="E106" s="23"/>
      <c r="F106" s="23"/>
      <c r="G106" s="23"/>
      <c r="H106" s="23"/>
      <c r="I106" s="23"/>
      <c r="J106" s="23"/>
      <c r="K106" s="23"/>
      <c r="L106" s="9"/>
      <c r="M106" s="9"/>
      <c r="N106" s="9"/>
      <c r="O106" s="9"/>
    </row>
    <row r="107" spans="1:15" x14ac:dyDescent="0.25">
      <c r="E107" s="23"/>
      <c r="F107" s="23"/>
      <c r="G107" s="23"/>
      <c r="H107" s="23"/>
      <c r="I107" s="23"/>
      <c r="J107" s="23"/>
      <c r="K107" s="23"/>
      <c r="L107" s="9"/>
      <c r="M107" s="9"/>
      <c r="N107" s="9"/>
      <c r="O107" s="9"/>
    </row>
    <row r="108" spans="1:15" x14ac:dyDescent="0.25">
      <c r="E108" s="23"/>
      <c r="F108" s="23"/>
      <c r="G108" s="23"/>
      <c r="H108" s="23"/>
      <c r="I108" s="23"/>
      <c r="J108" s="23"/>
      <c r="K108" s="23"/>
      <c r="L108" s="9"/>
      <c r="M108" s="9"/>
      <c r="N108" s="9"/>
      <c r="O108" s="9"/>
    </row>
    <row r="109" spans="1:15" x14ac:dyDescent="0.25">
      <c r="E109" s="23"/>
      <c r="F109" s="23"/>
      <c r="G109" s="23"/>
      <c r="H109" s="23"/>
      <c r="I109" s="23"/>
      <c r="J109" s="23"/>
      <c r="K109" s="23"/>
      <c r="L109" s="9"/>
      <c r="M109" s="9"/>
      <c r="N109" s="9"/>
      <c r="O109" s="9"/>
    </row>
    <row r="110" spans="1:15" x14ac:dyDescent="0.25">
      <c r="E110" s="23"/>
      <c r="F110" s="23"/>
      <c r="G110" s="23"/>
      <c r="H110" s="23"/>
      <c r="I110" s="23"/>
      <c r="J110" s="23"/>
      <c r="K110" s="23"/>
    </row>
    <row r="111" spans="1:15" x14ac:dyDescent="0.25">
      <c r="E111" s="23"/>
      <c r="F111" s="23"/>
      <c r="G111" s="23"/>
      <c r="H111" s="23"/>
      <c r="I111" s="23"/>
      <c r="J111" s="23"/>
      <c r="K111" s="23"/>
    </row>
    <row r="112" spans="1:15" x14ac:dyDescent="0.25">
      <c r="E112" s="23"/>
      <c r="F112" s="23"/>
      <c r="G112" s="23"/>
      <c r="H112" s="23"/>
      <c r="I112" s="23"/>
      <c r="J112" s="23"/>
      <c r="K112" s="23"/>
    </row>
    <row r="113" spans="5:11" x14ac:dyDescent="0.25">
      <c r="E113" s="23"/>
      <c r="F113" s="23"/>
      <c r="G113" s="23"/>
      <c r="H113" s="23"/>
      <c r="I113" s="23"/>
      <c r="J113" s="23"/>
      <c r="K113" s="23"/>
    </row>
    <row r="114" spans="5:11" x14ac:dyDescent="0.25">
      <c r="E114" s="23"/>
      <c r="F114" s="23"/>
      <c r="G114" s="23"/>
      <c r="H114" s="23"/>
      <c r="I114" s="23"/>
      <c r="J114" s="23"/>
      <c r="K114" s="23"/>
    </row>
    <row r="115" spans="5:11" x14ac:dyDescent="0.25">
      <c r="E115" s="23"/>
      <c r="F115" s="23"/>
      <c r="G115" s="23"/>
      <c r="H115" s="23"/>
      <c r="I115" s="23"/>
      <c r="J115" s="23"/>
      <c r="K115" s="23"/>
    </row>
    <row r="116" spans="5:11" x14ac:dyDescent="0.25">
      <c r="E116" s="23"/>
      <c r="F116" s="23"/>
      <c r="G116" s="23"/>
      <c r="H116" s="23"/>
      <c r="I116" s="23"/>
      <c r="J116" s="23"/>
      <c r="K116" s="23"/>
    </row>
  </sheetData>
  <mergeCells count="115">
    <mergeCell ref="A44:A45"/>
    <mergeCell ref="B44:B45"/>
    <mergeCell ref="C44:C45"/>
    <mergeCell ref="D44:D45"/>
    <mergeCell ref="E44:E45"/>
    <mergeCell ref="F44:F45"/>
    <mergeCell ref="G44:G45"/>
    <mergeCell ref="O44:O45"/>
    <mergeCell ref="O35:O36"/>
    <mergeCell ref="O38:O41"/>
    <mergeCell ref="D38:D41"/>
    <mergeCell ref="A35:A37"/>
    <mergeCell ref="B35:B37"/>
    <mergeCell ref="C35:C37"/>
    <mergeCell ref="D35:D37"/>
    <mergeCell ref="E35:E37"/>
    <mergeCell ref="F35:F37"/>
    <mergeCell ref="G35:G37"/>
    <mergeCell ref="A38:A41"/>
    <mergeCell ref="B38:B41"/>
    <mergeCell ref="O2:O3"/>
    <mergeCell ref="O5:O7"/>
    <mergeCell ref="O9:O12"/>
    <mergeCell ref="O26:O27"/>
    <mergeCell ref="E38:E41"/>
    <mergeCell ref="O30:O32"/>
    <mergeCell ref="I38:I41"/>
    <mergeCell ref="G30:G32"/>
    <mergeCell ref="G38:G41"/>
    <mergeCell ref="O33:O34"/>
    <mergeCell ref="F30:F32"/>
    <mergeCell ref="F26:F27"/>
    <mergeCell ref="E30:E32"/>
    <mergeCell ref="F5:F7"/>
    <mergeCell ref="F9:F12"/>
    <mergeCell ref="N2:N3"/>
    <mergeCell ref="K2:M2"/>
    <mergeCell ref="O13:O14"/>
    <mergeCell ref="F13:F14"/>
    <mergeCell ref="G5:G7"/>
    <mergeCell ref="G9:G12"/>
    <mergeCell ref="I9:I10"/>
    <mergeCell ref="G13:G14"/>
    <mergeCell ref="F2:F3"/>
    <mergeCell ref="E2:E3"/>
    <mergeCell ref="D2:D3"/>
    <mergeCell ref="D24:D25"/>
    <mergeCell ref="E24:E25"/>
    <mergeCell ref="D18:D19"/>
    <mergeCell ref="E18:E19"/>
    <mergeCell ref="E5:E7"/>
    <mergeCell ref="D5:D7"/>
    <mergeCell ref="C52:I52"/>
    <mergeCell ref="C26:C27"/>
    <mergeCell ref="D26:D27"/>
    <mergeCell ref="C30:C32"/>
    <mergeCell ref="D30:D32"/>
    <mergeCell ref="C51:E51"/>
    <mergeCell ref="C33:C34"/>
    <mergeCell ref="D33:D34"/>
    <mergeCell ref="E33:E34"/>
    <mergeCell ref="F33:F34"/>
    <mergeCell ref="G33:G34"/>
    <mergeCell ref="E26:E27"/>
    <mergeCell ref="G26:G27"/>
    <mergeCell ref="F38:F41"/>
    <mergeCell ref="C38:C41"/>
    <mergeCell ref="O18:O19"/>
    <mergeCell ref="G18:G19"/>
    <mergeCell ref="F18:F19"/>
    <mergeCell ref="A33:A34"/>
    <mergeCell ref="B33:B34"/>
    <mergeCell ref="C13:C14"/>
    <mergeCell ref="B18:B19"/>
    <mergeCell ref="C18:C19"/>
    <mergeCell ref="C2:C3"/>
    <mergeCell ref="B2:B3"/>
    <mergeCell ref="B5:B7"/>
    <mergeCell ref="C5:C7"/>
    <mergeCell ref="B9:B12"/>
    <mergeCell ref="C9:C12"/>
    <mergeCell ref="A5:A7"/>
    <mergeCell ref="A9:A12"/>
    <mergeCell ref="A13:A14"/>
    <mergeCell ref="A18:A19"/>
    <mergeCell ref="A30:A32"/>
    <mergeCell ref="A26:A27"/>
    <mergeCell ref="B26:B27"/>
    <mergeCell ref="B30:B32"/>
    <mergeCell ref="A2:A3"/>
    <mergeCell ref="D20:D23"/>
    <mergeCell ref="Q2:R2"/>
    <mergeCell ref="A20:A23"/>
    <mergeCell ref="B20:B23"/>
    <mergeCell ref="D13:D14"/>
    <mergeCell ref="A24:A25"/>
    <mergeCell ref="B24:B25"/>
    <mergeCell ref="E20:E23"/>
    <mergeCell ref="E9:E12"/>
    <mergeCell ref="E13:E14"/>
    <mergeCell ref="C24:C25"/>
    <mergeCell ref="B13:B14"/>
    <mergeCell ref="D9:D12"/>
    <mergeCell ref="C20:C23"/>
    <mergeCell ref="G20:G23"/>
    <mergeCell ref="G24:G25"/>
    <mergeCell ref="F20:F23"/>
    <mergeCell ref="F24:F25"/>
    <mergeCell ref="O20:O23"/>
    <mergeCell ref="O24:O25"/>
    <mergeCell ref="P2:P3"/>
    <mergeCell ref="G2:G3"/>
    <mergeCell ref="H2:H3"/>
    <mergeCell ref="I2:I3"/>
    <mergeCell ref="J2:J3"/>
  </mergeCells>
  <pageMargins left="0.23622047244094491" right="0.23622047244094491" top="0.74803149606299213" bottom="0.74803149606299213" header="0.31496062992125984" footer="0.31496062992125984"/>
  <pageSetup paperSize="8" scale="65" fitToHeight="0" orientation="landscape" copies="2" r:id="rId1"/>
  <headerFooter>
    <oddFooter xml:space="preserve">&amp;RZpracoval odbor finanční , stav k 1.4. 2016
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3E5FB4789618B4A826E5F0E1E730B97" ma:contentTypeVersion="2" ma:contentTypeDescription="Vytvoří nový dokument" ma:contentTypeScope="" ma:versionID="7719bb7ff21291a19da0fbb83fa2ce48">
  <xsd:schema xmlns:xsd="http://www.w3.org/2001/XMLSchema" xmlns:xs="http://www.w3.org/2001/XMLSchema" xmlns:p="http://schemas.microsoft.com/office/2006/metadata/properties" xmlns:ns1="http://schemas.microsoft.com/sharepoint/v3" xmlns:ns2="c9e48692-194e-417d-af40-42e3d4ef737b" targetNamespace="http://schemas.microsoft.com/office/2006/metadata/properties" ma:root="true" ma:fieldsID="799fdf3e68ddcfad9de9aee4093827fb" ns1:_="" ns2:_="">
    <xsd:import namespace="http://schemas.microsoft.com/sharepoint/v3"/>
    <xsd:import namespace="c9e48692-194e-417d-af40-42e3d4ef737b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MigrationSourceURL" minOccurs="0"/>
                <xsd:element ref="ns1:RoutingEnabled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um zahájení plánování" ma:description="" ma:internalName="PublishingStartDate">
      <xsd:simpleType>
        <xsd:restriction base="dms:Unknown"/>
      </xsd:simpleType>
    </xsd:element>
    <xsd:element name="PublishingExpirationDate" ma:index="9" nillable="true" ma:displayName="Datum ukončení plánování" ma:description="" ma:internalName="PublishingExpirationDate">
      <xsd:simpleType>
        <xsd:restriction base="dms:Unknown"/>
      </xsd:simpleType>
    </xsd:element>
    <xsd:element name="RoutingEnabled" ma:index="11" ma:displayName="Aktivní" ma:internalName="RoutingEnabled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e48692-194e-417d-af40-42e3d4ef737b" elementFormDefault="qualified">
    <xsd:import namespace="http://schemas.microsoft.com/office/2006/documentManagement/types"/>
    <xsd:import namespace="http://schemas.microsoft.com/office/infopath/2007/PartnerControls"/>
    <xsd:element name="MigrationSourceURL" ma:index="10" nillable="true" ma:displayName="MigrationSourceURL" ma:internalName="MigrationSourceURL1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>
    <PublishingExpirationDate xmlns="http://schemas.microsoft.com/sharepoint/v3" xsi:nil="true"/>
    <PublishingStartDate xmlns="http://schemas.microsoft.com/sharepoint/v3" xsi:nil="true"/>
    <MigrationSourceURL xmlns="c9e48692-194e-417d-af40-42e3d4ef737b" xsi:nil="true"/>
    <RoutingEnabled xmlns="http://schemas.microsoft.com/sharepoint/v3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E0E7D19-DD7B-43D6-8520-420C47DE7B5E}"/>
</file>

<file path=customXml/itemProps2.xml><?xml version="1.0" encoding="utf-8"?>
<ds:datastoreItem xmlns:ds="http://schemas.openxmlformats.org/officeDocument/2006/customXml" ds:itemID="{E076F241-7204-461B-B68E-3BF200B40783}"/>
</file>

<file path=customXml/itemProps3.xml><?xml version="1.0" encoding="utf-8"?>
<ds:datastoreItem xmlns:ds="http://schemas.openxmlformats.org/officeDocument/2006/customXml" ds:itemID="{455D8A16-B43A-4464-9AE8-C1D4F6D609D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3</vt:i4>
      </vt:variant>
    </vt:vector>
  </HeadingPairs>
  <TitlesOfParts>
    <vt:vector size="7" baseType="lpstr">
      <vt:lpstr>Harm KK (2)</vt:lpstr>
      <vt:lpstr>Přehled finančních postihů</vt:lpstr>
      <vt:lpstr>Projekty KK</vt:lpstr>
      <vt:lpstr>Projekty PO</vt:lpstr>
      <vt:lpstr>'Harm KK (2)'!Názvy_tisku</vt:lpstr>
      <vt:lpstr>'Projekty KK'!Názvy_tisku</vt:lpstr>
      <vt:lpstr>'Projekty PO'!Názvy_tisku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Příloha č. 1 k usnesení z 11. jednání Rady Karlovarského kraje, které se uskutečnilo dne 25.4.2016 (k bodu č. 14)</dc:title>
  <dc:creator/>
  <cp:lastModifiedBy/>
  <dcterms:created xsi:type="dcterms:W3CDTF">2006-09-16T00:00:00Z</dcterms:created>
  <dcterms:modified xsi:type="dcterms:W3CDTF">2016-04-22T11:23:17Z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0x01010043E5FB4789618B4A826E5F0E1E730B97</vt:lpwstr>
  </property>
</Properties>
</file>