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projekt II zelena\formulare projekt II final\"/>
    </mc:Choice>
  </mc:AlternateContent>
  <workbookProtection workbookAlgorithmName="SHA-512" workbookHashValue="wDIiyacjtdFcmpaqoAcwmODFdtE1IKSMD2rLA30piCryFbJUtfQ/wGohRWOFT4+Jw5DkiiblRHOyxjmFcUKmxw==" workbookSaltValue="5PNiVybrLK8Y2/cV8yrqtA==" workbookSpinCount="100000" lockStructure="1"/>
  <bookViews>
    <workbookView xWindow="0" yWindow="75" windowWidth="11640" windowHeight="10575" tabRatio="860" firstSheet="6" activeTab="6"/>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2">'část B ind_AT_péče'!$A$29:$J$51</definedName>
    <definedName name="_xlnm.Print_Area" localSheetId="6">'část C ind_kval'!$A$2:$S$177</definedName>
    <definedName name="_xlnm.Print_Area" localSheetId="7">'část D zaměstnanci'!$A$1:$K$109,'část D zaměstnanci'!$A$110:$T$165</definedName>
    <definedName name="_xlnm.Print_Area" localSheetId="8">'část E náklady'!$A$2:$L$91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list'!$A$1:$K$39</definedName>
  </definedNames>
  <calcPr calcId="162913"/>
</workbook>
</file>

<file path=xl/calcChain.xml><?xml version="1.0" encoding="utf-8"?>
<calcChain xmlns="http://schemas.openxmlformats.org/spreadsheetml/2006/main">
  <c r="AD24" i="27" l="1"/>
  <c r="AC24" i="27"/>
  <c r="AB24" i="27"/>
  <c r="AA24" i="27"/>
  <c r="Z24" i="27"/>
  <c r="H38" i="10"/>
  <c r="H37" i="10"/>
  <c r="H35" i="10"/>
  <c r="H34" i="10"/>
  <c r="E9" i="25" l="1"/>
  <c r="BU37" i="27" l="1"/>
  <c r="BU36" i="27"/>
  <c r="BU35" i="27"/>
  <c r="BU34" i="27"/>
  <c r="BU33" i="27"/>
  <c r="BU32" i="27"/>
  <c r="BU31" i="27"/>
  <c r="BU30" i="27"/>
  <c r="BU29" i="27"/>
  <c r="BU27" i="27"/>
  <c r="BU26" i="27"/>
  <c r="BU19" i="27"/>
  <c r="BU18" i="27"/>
  <c r="BU17" i="27"/>
  <c r="BU16" i="27"/>
  <c r="BU11" i="27"/>
  <c r="BU9" i="27"/>
  <c r="BU8" i="27"/>
  <c r="BU7" i="27"/>
  <c r="BU5" i="27"/>
  <c r="BU3" i="27"/>
  <c r="BT37" i="27" l="1" a="1"/>
  <c r="BT37" i="27" s="1"/>
  <c r="BT36" i="27" a="1"/>
  <c r="BT36" i="27" s="1"/>
  <c r="BT34" i="27" a="1"/>
  <c r="BT34" i="27" s="1"/>
  <c r="BT33" i="27" a="1"/>
  <c r="BT33" i="27" s="1"/>
  <c r="BT32" i="27" a="1"/>
  <c r="BT32" i="27" s="1"/>
  <c r="BT31" i="27" a="1"/>
  <c r="BT31" i="27" s="1"/>
  <c r="BT30" i="27" a="1"/>
  <c r="BT30" i="27" s="1"/>
  <c r="BT29" i="27" a="1"/>
  <c r="BT29" i="27" s="1"/>
  <c r="BT28" i="27" a="1"/>
  <c r="BT27" i="27" a="1"/>
  <c r="BT27" i="27" s="1"/>
  <c r="BT26" i="27" a="1"/>
  <c r="BT26" i="27" s="1"/>
  <c r="BT25" i="27" a="1"/>
  <c r="BT24" i="27" a="1"/>
  <c r="BT23" i="27" a="1"/>
  <c r="BT22" i="27" a="1"/>
  <c r="BT21" i="27" a="1"/>
  <c r="BT20" i="27" a="1"/>
  <c r="BT18" i="27" a="1"/>
  <c r="BT17" i="27" a="1"/>
  <c r="BT16" i="27" a="1"/>
  <c r="BT15" i="27" a="1"/>
  <c r="BT14" i="27" a="1"/>
  <c r="BT13" i="27" a="1"/>
  <c r="BT12" i="27" a="1"/>
  <c r="BT11" i="27" a="1"/>
  <c r="BT10" i="27" a="1"/>
  <c r="BT9" i="27" a="1"/>
  <c r="BT9" i="27" s="1"/>
  <c r="BT8" i="27" a="1"/>
  <c r="BT8" i="27" s="1"/>
  <c r="BT7" i="27" a="1"/>
  <c r="BT7" i="27" s="1"/>
  <c r="BT6" i="27" a="1"/>
  <c r="BT5" i="27" a="1"/>
  <c r="BT4" i="27" a="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AM24" i="27"/>
  <c r="AL24" i="27"/>
  <c r="AI24" i="27" l="1"/>
  <c r="K34" i="10"/>
  <c r="AJ24" i="27"/>
  <c r="K35" i="10"/>
  <c r="G48" i="10"/>
  <c r="H36" i="10" l="1"/>
  <c r="C4" i="21" s="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BT24" i="27" s="1"/>
  <c r="BU24" i="27" s="1"/>
  <c r="K36" i="10"/>
  <c r="H48" i="10"/>
  <c r="AE28" i="27" s="1"/>
  <c r="Z28" i="27"/>
  <c r="H74" i="24"/>
  <c r="BB18" i="27" s="1"/>
  <c r="H67" i="24"/>
  <c r="AU18" i="27" s="1"/>
  <c r="H61" i="24"/>
  <c r="AO18" i="27" s="1"/>
  <c r="H54" i="24"/>
  <c r="AH18" i="27" s="1"/>
  <c r="H49" i="24"/>
  <c r="AC18" i="27" s="1"/>
  <c r="H42" i="24"/>
  <c r="V18" i="27" s="1"/>
  <c r="H37" i="24"/>
  <c r="Q18" i="27" s="1"/>
  <c r="H30" i="24"/>
  <c r="J18" i="27" s="1"/>
  <c r="BT28" i="27" l="1"/>
  <c r="BU28" i="27" s="1"/>
  <c r="H66" i="24"/>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F9" i="25"/>
  <c r="K21" i="27"/>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BT23" i="27" s="1"/>
  <c r="BU23" i="27" s="1"/>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BT25" i="27" s="1"/>
  <c r="BU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G35" i="26"/>
  <c r="AN6" i="27"/>
  <c r="H4" i="27"/>
  <c r="H106" i="13"/>
  <c r="M51" i="26" s="1"/>
  <c r="J59" i="13"/>
  <c r="O3" i="26" s="1"/>
  <c r="E3" i="26"/>
  <c r="H54" i="13"/>
  <c r="F6" i="25" l="1"/>
  <c r="BC2" i="27"/>
  <c r="BT2" i="27" s="1"/>
  <c r="BU2" i="27" s="1"/>
  <c r="E6" i="25"/>
  <c r="H21" i="27" s="1"/>
  <c r="O20" i="27"/>
  <c r="BT20" i="27" s="1"/>
  <c r="BU20" i="27" s="1"/>
  <c r="J54" i="13"/>
  <c r="G51" i="26" s="1"/>
  <c r="G3" i="26"/>
  <c r="H22" i="27"/>
  <c r="I22" i="27"/>
  <c r="F27" i="25"/>
  <c r="BC10" i="27"/>
  <c r="BT10" i="27" s="1"/>
  <c r="BU10" i="27" s="1"/>
  <c r="H12" i="27"/>
  <c r="E51" i="26"/>
  <c r="BC4" i="27"/>
  <c r="BT4" i="27" s="1"/>
  <c r="BU4" i="27" s="1"/>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<sst xmlns="http://schemas.openxmlformats.org/spreadsheetml/2006/main" count="1472" uniqueCount="831">
  <si>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</si>
  <si>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</si>
  <si>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</si>
  <si>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</si>
  <si>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</si>
  <si>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</si>
  <si>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</si>
  <si>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</si>
  <si>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</si>
  <si>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</si>
  <si>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</si>
  <si>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</si>
  <si>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</si>
  <si>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</si>
  <si>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</si>
  <si>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</si>
  <si>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</si>
  <si>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</si>
  <si>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</si>
  <si>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</si>
  <si>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</si>
  <si>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</si>
  <si>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</si>
  <si>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</si>
  <si>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</si>
  <si>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</si>
  <si>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</si>
  <si>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</si>
  <si>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</si>
  <si>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</si>
  <si>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</si>
  <si>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</si>
  <si>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</si>
  <si>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</si>
  <si>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</si>
  <si>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</si>
  <si>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</si>
  <si>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</si>
  <si>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</si>
  <si>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</si>
  <si>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</si>
  <si>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</si>
  <si>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</si>
  <si>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</si>
  <si>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</si>
  <si>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</si>
  <si>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</si>
  <si>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</si>
  <si>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</si>
  <si>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</si>
  <si>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</si>
  <si>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</si>
  <si>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</si>
  <si>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</si>
  <si>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</si>
  <si>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</si>
  <si>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</si>
  <si>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</si>
  <si>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</si>
  <si>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</si>
  <si>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</si>
  <si>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</si>
  <si>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</si>
  <si>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</si>
  <si>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</si>
  <si>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</si>
  <si>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</si>
  <si>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</si>
  <si>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</si>
  <si>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</si>
  <si>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</si>
  <si>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</si>
  <si>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</si>
  <si>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</si>
  <si>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</si>
  <si>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</si>
  <si>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</si>
  <si>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</si>
  <si>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</si>
  <si>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</si>
  <si>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</si>
  <si>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</si>
  <si>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</si>
  <si>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</si>
  <si>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</si>
  <si>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</si>
  <si>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</si>
  <si>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</si>
  <si>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</si>
  <si>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</si>
  <si>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</si>
  <si>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</si>
  <si>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</si>
  <si>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</si>
  <si>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</si>
  <si>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</si>
  <si>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</si>
  <si>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</si>
  <si>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</si>
  <si>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</si>
  <si>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</si>
  <si>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</si>
  <si>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</si>
  <si>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</si>
  <si>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</si>
  <si>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</si>
  <si>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</si>
  <si>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</si>
  <si>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</si>
  <si>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</si>
  <si>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</si>
  <si>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</si>
  <si>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</si>
  <si>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</si>
  <si>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</si>
  <si>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</si>
  <si>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</si>
  <si>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</si>
  <si>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</si>
  <si>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</si>
  <si>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</si>
  <si>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</si>
  <si>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</si>
  <si>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</si>
  <si>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</si>
  <si>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</si>
  <si>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</si>
  <si>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</si>
  <si>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</si>
  <si>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</si>
  <si>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</si>
  <si>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</si>
  <si>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</si>
  <si>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</si>
  <si>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</si>
  <si>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</si>
  <si>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</si>
  <si>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</si>
  <si>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</si>
  <si>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</si>
  <si>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</si>
  <si>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</si>
  <si>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</si>
  <si>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</si>
  <si>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</si>
  <si>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</si>
  <si>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</si>
  <si>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</si>
  <si>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</si>
  <si>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</si>
  <si>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</si>
  <si>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</si>
  <si>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</si>
  <si>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</si>
  <si>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</si>
  <si>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</si>
  <si>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</si>
  <si>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</si>
  <si>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</si>
  <si>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</si>
  <si>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</si>
  <si>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</si>
  <si>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</si>
  <si>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</si>
  <si>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</si>
  <si>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</si>
  <si>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</si>
  <si>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</si>
  <si>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</si>
  <si>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</si>
  <si>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</si>
  <si>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</si>
  <si>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</si>
  <si>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</si>
  <si>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</si>
  <si>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</si>
  <si>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</si>
  <si>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</si>
  <si>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</si>
  <si>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</si>
  <si>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</si>
  <si>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</si>
  <si>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</si>
  <si>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</si>
  <si>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</si>
  <si>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</si>
  <si>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</si>
  <si>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</si>
  <si>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</si>
  <si>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</si>
  <si>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</si>
  <si>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</si>
  <si>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</si>
  <si>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</si>
  <si>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</si>
  <si>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</si>
  <si>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</si>
  <si>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</si>
  <si>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</si>
  <si>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</si>
  <si>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</si>
  <si>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</si>
  <si>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</si>
  <si>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</si>
  <si>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</si>
  <si>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</si>
  <si>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</si>
  <si>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</si>
  <si>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</si>
  <si>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</si>
  <si>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</si>
  <si>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</si>
  <si>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</si>
  <si>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</si>
  <si>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</si>
  <si>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</si>
  <si>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</si>
  <si>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</si>
  <si>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</si>
  <si>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</si>
  <si>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</si>
  <si>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</si>
  <si>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</si>
  <si>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</si>
  <si>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</si>
  <si>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</si>
  <si>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</si>
  <si>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</si>
  <si>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</si>
  <si>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</si>
  <si>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</si>
  <si>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</si>
  <si>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</si>
  <si>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</si>
  <si>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</si>
  <si>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</si>
  <si>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</si>
  <si>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</si>
  <si>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</si>
  <si>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</si>
  <si>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</si>
  <si>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</si>
  <si>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</si>
  <si>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</si>
  <si>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</si>
  <si>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</si>
  <si>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</si>
  <si>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</si>
  <si>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</si>
  <si>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</si>
  <si>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</si>
  <si>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</si>
  <si>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</si>
  <si>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</si>
  <si>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</si>
  <si>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</si>
  <si>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</si>
  <si>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</si>
  <si>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</si>
  <si>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</si>
  <si>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</si>
  <si>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</si>
  <si>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</si>
  <si>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</si>
  <si>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</si>
  <si>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</si>
  <si>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</si>
  <si>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</si>
  <si>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</si>
  <si>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</si>
  <si>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</si>
  <si>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</si>
  <si>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</si>
  <si>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</si>
  <si>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</si>
  <si>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</si>
  <si>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</si>
  <si>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</si>
  <si>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</si>
  <si>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</si>
  <si>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</si>
  <si>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</si>
  <si>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</si>
  <si>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</si>
  <si>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</si>
  <si>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</si>
  <si>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</si>
  <si>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</si>
  <si>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</si>
  <si>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</si>
  <si>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</si>
  <si>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</si>
  <si>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</si>
  <si>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</si>
  <si>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</si>
  <si>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</si>
  <si>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</si>
  <si>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</si>
  <si>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</si>
  <si>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</si>
  <si>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</si>
  <si>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</si>
  <si>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</si>
  <si>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</si>
  <si>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</si>
  <si>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</si>
  <si>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</si>
  <si>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</si>
  <si>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</si>
  <si>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</si>
  <si>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</si>
  <si>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</si>
  <si>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</si>
  <si>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</si>
  <si>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</si>
  <si>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</si>
  <si>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</si>
  <si>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</si>
  <si>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</si>
  <si>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</si>
  <si>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</si>
  <si>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</si>
  <si>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</si>
  <si>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</si>
  <si>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</si>
  <si>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</si>
  <si>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</si>
  <si>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</si>
  <si>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</si>
  <si>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</si>
  <si>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</si>
  <si>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</si>
  <si>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</si>
  <si>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</si>
  <si>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</si>
  <si>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</si>
  <si>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</si>
  <si>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</si>
  <si>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</si>
  <si>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</si>
  <si>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</si>
  <si>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</si>
  <si>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</si>
  <si>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</si>
  <si>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</si>
  <si>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</si>
  <si>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</si>
  <si>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</si>
  <si>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</si>
  <si>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</si>
  <si>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</si>
  <si>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</si>
  <si>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</si>
  <si>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</si>
  <si>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</si>
  <si>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</si>
  <si>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</si>
  <si>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</si>
  <si>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</si>
  <si>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</si>
  <si>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</si>
  <si>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</si>
  <si>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</si>
  <si>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</si>
  <si>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</si>
  <si>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</si>
  <si>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</si>
  <si>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</si>
  <si>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</si>
  <si>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</si>
  <si>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</si>
  <si>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</si>
  <si>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</si>
  <si>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</si>
  <si>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</si>
  <si>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</si>
  <si>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</si>
  <si>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</si>
  <si>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</si>
  <si>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</si>
  <si>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</si>
  <si>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</si>
  <si>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</si>
  <si>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</si>
  <si>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</si>
  <si>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</si>
  <si>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</si>
  <si>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</si>
  <si>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</si>
  <si>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</si>
  <si>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</si>
  <si>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</si>
  <si>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</si>
  <si>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</si>
  <si>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</si>
  <si>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</si>
  <si>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</si>
  <si>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</si>
  <si>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</si>
  <si>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</si>
  <si>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</si>
  <si>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</si>
  <si>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</si>
  <si>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</si>
  <si>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</si>
  <si>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</si>
  <si>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</si>
  <si>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</si>
  <si>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</si>
  <si>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</si>
  <si>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</si>
  <si>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</si>
  <si>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</si>
  <si>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</si>
  <si>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</si>
  <si>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</si>
  <si>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</si>
  <si>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</si>
  <si>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</si>
  <si>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</si>
  <si>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</si>
  <si>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</si>
  <si>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</si>
  <si>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</si>
  <si>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</si>
  <si>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</si>
  <si>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</si>
  <si>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</si>
  <si>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</si>
  <si>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</si>
  <si>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</si>
  <si>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</si>
  <si>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</si>
  <si>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</si>
  <si>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</si>
  <si>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</si>
  <si>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</si>
  <si>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</si>
  <si>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</si>
  <si>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</si>
  <si>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</si>
  <si>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</si>
  <si>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</si>
  <si>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</si>
  <si>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</si>
  <si>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</si>
  <si>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</si>
  <si>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</si>
  <si>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</si>
  <si>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</si>
  <si>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</si>
  <si>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</si>
  <si>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</si>
  <si>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</si>
  <si>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</si>
  <si>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</si>
  <si>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</si>
  <si>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</si>
  <si>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</si>
  <si>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</si>
  <si>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</si>
  <si>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</si>
  <si>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</si>
  <si>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</si>
  <si>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</si>
  <si>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</si>
  <si>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</si>
  <si>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</si>
  <si>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</si>
  <si>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</si>
  <si>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</si>
  <si>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</si>
  <si>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</si>
  <si>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</si>
  <si>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</si>
  <si>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</si>
  <si>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</si>
  <si>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</si>
  <si>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</si>
  <si>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</si>
  <si>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</si>
  <si>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</si>
  <si>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</si>
  <si>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</si>
  <si>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</si>
  <si>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</si>
  <si>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</si>
  <si>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</si>
  <si>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</si>
  <si>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</si>
  <si>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</si>
  <si>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</si>
  <si>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</si>
  <si>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</si>
  <si>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</si>
  <si>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</si>
  <si>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</si>
  <si>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</si>
  <si>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</si>
  <si>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</si>
  <si>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</si>
  <si>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</si>
  <si>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</si>
  <si>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</si>
  <si>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</si>
  <si>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</si>
  <si>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</si>
  <si>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</si>
  <si>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</si>
  <si>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</si>
  <si>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</si>
  <si>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</si>
  <si>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</si>
  <si>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</si>
  <si>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</si>
  <si>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</si>
  <si>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</si>
  <si>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</si>
  <si>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</si>
  <si>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</si>
  <si>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</si>
  <si>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</si>
  <si>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</si>
  <si>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</si>
  <si>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</si>
  <si>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</si>
  <si>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</si>
  <si>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</si>
  <si>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</si>
  <si>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</si>
  <si>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</si>
  <si>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</si>
  <si>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</si>
  <si>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</si>
  <si>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</si>
  <si>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</si>
  <si>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</si>
  <si>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</si>
  <si>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</si>
  <si>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</si>
  <si>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</si>
  <si>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</si>
  <si>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</si>
  <si>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</si>
  <si>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</si>
  <si>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</si>
  <si>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</si>
  <si>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</si>
  <si>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</si>
  <si>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</si>
  <si>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</si>
  <si>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</si>
  <si>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</si>
  <si>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</si>
  <si>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</si>
  <si>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</si>
  <si>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</si>
  <si>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</si>
  <si>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</si>
  <si>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</si>
  <si>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</si>
  <si>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</si>
  <si>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Přehled pracovníků v přímé péči (jmenovitý), kteří se podílejí na poskytování služby v rámci kategorie A sítě sociálních služeb v Karlovarském kraji</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</si>
  <si>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</si>
  <si>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</si>
  <si>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</si>
  <si>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</si>
  <si>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</si>
  <si>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</si>
  <si>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</si>
  <si>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</si>
  <si>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</si>
  <si>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</si>
  <si>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</si>
  <si>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</si>
  <si>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</si>
  <si>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</si>
  <si>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</si>
  <si>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</si>
  <si>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</si>
  <si>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</si>
  <si>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</si>
  <si>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</si>
  <si>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</si>
  <si>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</si>
  <si>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</si>
  <si>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</si>
  <si>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</si>
  <si>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</si>
  <si>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</si>
  <si>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</si>
  <si>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</si>
  <si>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</si>
  <si>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</si>
  <si>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</si>
  <si>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</si>
  <si>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</si>
  <si>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</si>
  <si>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</si>
  <si>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</si>
  <si>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</si>
  <si>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</si>
  <si>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</si>
  <si>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</si>
  <si>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</si>
  <si>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</si>
  <si>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</si>
  <si>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</si>
  <si>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</si>
  <si>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</si>
  <si>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</si>
  <si>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</si>
  <si>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</si>
  <si>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</si>
  <si>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</si>
  <si>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</si>
  <si>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</si>
  <si>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</si>
  <si>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</si>
  <si>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</si>
  <si>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</si>
  <si>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</si>
  <si>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</si>
  <si>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</si>
  <si>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</si>
  <si>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</si>
  <si>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</si>
  <si>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</si>
  <si>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</si>
  <si>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</si>
  <si>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</si>
  <si>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</si>
  <si>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</si>
  <si>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</si>
  <si>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</si>
  <si>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</si>
  <si>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</si>
  <si>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</si>
  <si>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</si>
  <si>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</si>
  <si>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</si>
  <si>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</si>
  <si>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</si>
  <si>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</si>
  <si>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</si>
  <si>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</si>
  <si>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</si>
  <si>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</si>
  <si>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</si>
  <si>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</si>
  <si>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</si>
  <si>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</si>
  <si>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</si>
  <si>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</si>
  <si>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</si>
  <si>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</si>
  <si>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</si>
  <si>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</si>
  <si>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</si>
  <si>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</si>
  <si>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</si>
  <si>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</si>
  <si>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</si>
  <si>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</si>
  <si>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</si>
  <si>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</si>
  <si>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</si>
  <si>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</si>
  <si>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</si>
  <si>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</si>
  <si>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</si>
  <si>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</si>
  <si>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</si>
  <si>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</si>
  <si>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</si>
  <si>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</si>
  <si>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</si>
  <si>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</si>
  <si>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</si>
  <si>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</si>
  <si>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</si>
  <si>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</si>
  <si>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</si>
  <si>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</si>
  <si>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</si>
  <si>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</si>
  <si>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</si>
  <si>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</si>
  <si>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</si>
  <si>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</si>
  <si>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</si>
  <si>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</si>
  <si>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</si>
  <si>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</si>
  <si>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</si>
  <si>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</si>
  <si>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</si>
  <si>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</si>
  <si>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</si>
  <si>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</si>
  <si>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</si>
  <si>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</si>
  <si>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</si>
  <si>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</si>
  <si>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</si>
  <si>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</si>
  <si>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</si>
  <si>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</si>
  <si>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</si>
  <si>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</si>
  <si>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</si>
  <si>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</si>
  <si>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</si>
  <si>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</si>
  <si>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</si>
  <si>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</si>
  <si>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</si>
  <si>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</si>
  <si>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</si>
  <si>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</si>
  <si>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</si>
  <si>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</si>
  <si>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</si>
  <si>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</si>
  <si>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</si>
  <si>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</si>
  <si>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</si>
  <si>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</si>
  <si>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</si>
  <si>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</si>
  <si>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</si>
  <si>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</si>
  <si>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</si>
  <si>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</si>
  <si>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</si>
  <si>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</si>
  <si>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</si>
  <si>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</si>
  <si>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</si>
  <si>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</si>
  <si>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</si>
  <si>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</si>
  <si>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</si>
  <si>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</si>
  <si>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</si>
  <si>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</si>
  <si>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</si>
  <si>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</si>
  <si>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</si>
  <si>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</si>
  <si>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</si>
  <si>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</si>
  <si>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</si>
  <si>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</si>
  <si>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</si>
  <si>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</si>
  <si>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</si>
  <si>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</si>
  <si>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</si>
  <si>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</si>
  <si>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</si>
  <si>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</si>
  <si>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</si>
  <si>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</si>
  <si>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</si>
  <si>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</si>
  <si>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</si>
  <si>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</si>
  <si>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</si>
  <si>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</si>
  <si>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</si>
  <si>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</si>
  <si>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</si>
  <si>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</si>
  <si>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</si>
  <si>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</si>
  <si>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</si>
  <si>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</si>
  <si>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</si>
  <si>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</si>
  <si>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</si>
  <si>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</si>
  <si>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</si>
  <si>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</si>
  <si>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</si>
  <si>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</si>
  <si>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</si>
  <si>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</si>
  <si>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</si>
  <si>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</si>
  <si>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</si>
  <si>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</si>
  <si>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 xml:space="preserve">Poskytnutá výše neinvestiční dotace 2 </t>
  </si>
  <si>
    <t>Neinvestiční dotace 2 - dotace z rozpočtu Karlovarského kraje dle ustanovení § 105 zákona o sociálních službách</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</si>
  <si>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</si>
  <si>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</si>
  <si>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</si>
  <si>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r>
      <t xml:space="preserve">Vratka neinvestiční dotace 1 celkem
</t>
    </r>
    <r>
      <rPr>
        <sz val="9"/>
        <rFont val="Arial"/>
        <family val="2"/>
        <charset val="238"/>
      </rPr>
      <t>(vratka dle ustanovení Čl. VI. odst. 16 / Čl. VI. odst. 17 smlouvy)</t>
    </r>
  </si>
  <si>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</si>
  <si>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</si>
  <si>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</si>
  <si>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</si>
  <si>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</si>
  <si>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</si>
  <si>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</si>
  <si>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</si>
  <si>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</si>
  <si>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t>Skryté sloupce uzamknout !!!</t>
  </si>
  <si>
    <r>
      <t xml:space="preserve">Závěrečná zpráva o poskytování sociální služby v rámci projektu Podpora vybraných služeb sociální prevence II za období 1. 9. 2019 - 31. 12. 2019 - ambulantní a terénní služby sociální péče
</t>
    </r>
    <r>
      <rPr>
        <sz val="10"/>
        <color indexed="8"/>
        <rFont val="Arial"/>
        <family val="2"/>
        <charset val="238"/>
      </rPr>
      <t>(vyplňují sociální služby podpora samostatného bydlení)</t>
    </r>
  </si>
  <si>
    <t>Část D - Pracovníci služby - skutečnost za období září - prosinec 2019</t>
  </si>
  <si>
    <t>Část E - Náklady služby - skutečnost za období září - prosinec 2019</t>
  </si>
  <si>
    <t>Vratka neinvestiční dotace 3
(vratka dle ustanovení Čl. VI. odst. 19 / Čl. VI. odst. 20 smlouvy o poskytnutí dotace z rozpočtu Karlovarského kraje na zajištění sociálních služeb v roce 2019 v rámci projektu Podpora vybraných služeb sociální prevence II)</t>
  </si>
  <si>
    <t>Vratka neinvestiční dotace 2
(vratka dle ustanovení Čl. VI. odst. 19 / Čl. VI. odst. 20 smlouvy o poskytnutí dotace z rozpočtu Karlovarského kraje na zajištění sociálních služeb v roce 2019 v rámci projektu Podpora vybraných služeb sociální prevence II)</t>
  </si>
  <si>
    <t>Vratka dofinancování
(vratka dle ustanovení Čl. VI. odst. 16 / Čl. VI. odst. 17 smlouvy o poskytnutí dotace z rozpočtu Karlovarského kraje na zajištění sociálních služeb v roce 2019)</t>
  </si>
  <si>
    <t>Náklady za období září - prosinec 2019 skutečnost</t>
  </si>
  <si>
    <t>Část F - Výnosy (zdroje) služby - skutečnost za období září - prosinec 2019</t>
  </si>
  <si>
    <t>Skutečnost za období září - prosinec 2019</t>
  </si>
  <si>
    <t>Neinvestiční dotace 3 - dotace z rozpočtu Karlovarského kraje v rámci projektu Podpora vybraných služeb sociální prevence II</t>
  </si>
  <si>
    <r>
      <rPr>
        <b/>
        <sz val="11"/>
        <color indexed="8"/>
        <rFont val="Arial"/>
        <family val="2"/>
        <charset val="238"/>
      </rPr>
      <t>Část G - Výnosy (zdroje) služby - obce - skutečnost za období září - prosinec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</si>
  <si>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Doložení publicity projektu Podpora vybraných služeb sociální prevence II</t>
  </si>
  <si>
    <t>Náklady  za období září - prosinec 2019 celkem (za celou sociální službu - identifikátor)</t>
  </si>
  <si>
    <t>Výnosy  za období září - prosinec 2019 celkem (za celou sociální službu - identifikátor)</t>
  </si>
  <si>
    <t>Náklady  za období září - prosinec 2019 (za část služby poskytovanou v rámci kategorie A sítě sociálních služeb v Karlovarském kraji)</t>
  </si>
  <si>
    <t>Výnosy  za období září - prosinec 2019 (za část služby poskytovanou v rámci kategorie A sítě sociálních služeb v Karlovarském kraji)</t>
  </si>
  <si>
    <r>
      <t>Část B - Souhrnné plnění indikátorů - kvantitativních - skutečnost za období září - prosinec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</si>
  <si>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t>skutečná hodnota (září 2019)</t>
  </si>
  <si>
    <t>skutečná hodnota září - prosinec 2019)</t>
  </si>
  <si>
    <t>skutečná hodnota (září - prosinec 2019, za celou sociální službu - identifikátor)</t>
  </si>
  <si>
    <r>
      <t xml:space="preserve">Část C - Souhrnné plnění indikátorů - kvalitativních - skutečnost za období září - prosinec 2019
</t>
    </r>
    <r>
      <rPr>
        <sz val="11"/>
        <color theme="1"/>
        <rFont val="Arial"/>
        <family val="2"/>
        <charset val="238"/>
      </rPr>
      <t>(vyplní se podle druhu sociální služby v návaznosti na regionální karty sociálních služeb - RKSS;  vyplní se údaje za službu poskytovanou v rámci kategorie A sítě sociálních služeb v Karlovarském kraji)</t>
    </r>
  </si>
  <si>
    <t>Upozornění - do této tabulky (kromě sloupce Jméno a příjmení pracovníka) nekopírujte !!!</t>
  </si>
  <si>
    <t>počet uživatelů, u kterých byla potřeba řešena ve sledovaném období (září - prosinec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</si>
</sst>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0"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theme="6"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28">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8" fillId="12" borderId="0" xfId="0" applyFont="1" applyFill="1" applyAlignment="1" applyProtection="1"/>
    <xf numFmtId="0" fontId="0" fillId="12" borderId="0" xfId="0" applyFill="1" applyAlignment="1" applyProtection="1"/>
    <xf numFmtId="4" fontId="10" fillId="12" borderId="3" xfId="0" applyNumberFormat="1" applyFont="1" applyFill="1" applyBorder="1" applyAlignment="1" applyProtection="1">
      <alignment horizontal="right"/>
      <protection locked="0"/>
    </xf>
    <xf numFmtId="4" fontId="10" fillId="12" borderId="3"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protection locked="0"/>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9" fillId="16" borderId="0" xfId="0" applyFont="1" applyFill="1" applyProtection="1"/>
    <xf numFmtId="0" fontId="0" fillId="16" borderId="0" xfId="0" applyFill="1" applyAlignment="1" applyProtection="1">
      <alignment wrapText="1"/>
    </xf>
    <xf numFmtId="0" fontId="21" fillId="16" borderId="0" xfId="0" applyFont="1" applyFill="1" applyAlignment="1" applyProtection="1">
      <alignment horizontal="center" wrapText="1"/>
    </xf>
    <xf numFmtId="0" fontId="10" fillId="16" borderId="2" xfId="0" applyFont="1" applyFill="1" applyBorder="1" applyAlignment="1" applyProtection="1">
      <alignment vertical="center"/>
    </xf>
    <xf numFmtId="0" fontId="0" fillId="16" borderId="2" xfId="0" applyFill="1" applyBorder="1" applyAlignment="1" applyProtection="1">
      <alignment vertical="center"/>
    </xf>
    <xf numFmtId="0" fontId="10" fillId="16" borderId="2" xfId="0" applyFont="1" applyFill="1" applyBorder="1" applyAlignment="1" applyProtection="1">
      <alignment vertical="center" wrapText="1"/>
    </xf>
    <xf numFmtId="0" fontId="0" fillId="16" borderId="2" xfId="0" applyFill="1" applyBorder="1" applyAlignment="1" applyProtection="1">
      <alignment vertical="center" wrapText="1"/>
    </xf>
    <xf numFmtId="0" fontId="0" fillId="16" borderId="0" xfId="0" applyFill="1" applyBorder="1" applyAlignment="1" applyProtection="1">
      <alignment vertical="center" wrapText="1"/>
    </xf>
    <xf numFmtId="0" fontId="39" fillId="16" borderId="0" xfId="0" applyFont="1" applyFill="1" applyAlignment="1" applyProtection="1">
      <alignment vertical="center"/>
    </xf>
    <xf numFmtId="0" fontId="33" fillId="16" borderId="0" xfId="0" applyFont="1" applyFill="1" applyAlignment="1" applyProtection="1">
      <alignment horizontal="left" vertical="center" indent="1"/>
    </xf>
    <xf numFmtId="0" fontId="39" fillId="16" borderId="0" xfId="0" applyFont="1" applyFill="1" applyAlignment="1" applyProtection="1">
      <alignment horizontal="center"/>
    </xf>
    <xf numFmtId="0" fontId="14" fillId="16" borderId="0" xfId="0" applyFont="1" applyFill="1" applyAlignment="1" applyProtection="1">
      <alignment horizontal="center" vertical="center"/>
    </xf>
    <xf numFmtId="0" fontId="14" fillId="16" borderId="0" xfId="0" applyFont="1" applyFill="1" applyAlignment="1">
      <alignment wrapText="1"/>
    </xf>
    <xf numFmtId="0" fontId="9" fillId="16" borderId="0" xfId="0" applyFont="1" applyFill="1"/>
    <xf numFmtId="0" fontId="9" fillId="16" borderId="0" xfId="0" applyFont="1" applyFill="1" applyBorder="1" applyAlignment="1">
      <alignment wrapTex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16" borderId="0" xfId="0" applyFont="1" applyFill="1" applyAlignment="1" applyProtection="1"/>
    <xf numFmtId="0" fontId="8" fillId="16" borderId="0" xfId="0" applyFont="1" applyFill="1" applyAlignment="1" applyProtection="1"/>
    <xf numFmtId="49" fontId="13" fillId="16" borderId="0" xfId="0" applyNumberFormat="1" applyFont="1" applyFill="1" applyBorder="1" applyProtection="1"/>
    <xf numFmtId="0" fontId="13" fillId="16" borderId="0" xfId="0" applyFont="1" applyFill="1" applyBorder="1" applyAlignment="1" applyProtection="1">
      <alignment wrapText="1"/>
    </xf>
    <xf numFmtId="2" fontId="13" fillId="16" borderId="0" xfId="0" applyNumberFormat="1" applyFont="1" applyFill="1" applyBorder="1" applyProtection="1"/>
    <xf numFmtId="0" fontId="15" fillId="16" borderId="0" xfId="0" applyFont="1" applyFill="1" applyBorder="1" applyProtection="1"/>
    <xf numFmtId="0" fontId="12" fillId="16" borderId="0" xfId="0" applyFont="1" applyFill="1" applyAlignment="1" applyProtection="1"/>
    <xf numFmtId="0" fontId="18" fillId="16" borderId="0" xfId="0" applyFont="1" applyFill="1" applyAlignment="1" applyProtection="1"/>
    <xf numFmtId="0" fontId="10" fillId="16" borderId="0" xfId="0" applyFont="1" applyFill="1" applyBorder="1" applyAlignment="1" applyProtection="1"/>
    <xf numFmtId="0" fontId="16" fillId="16" borderId="0" xfId="0" applyFont="1" applyFill="1" applyBorder="1" applyAlignment="1" applyProtection="1"/>
    <xf numFmtId="49" fontId="12" fillId="16" borderId="0" xfId="0" applyNumberFormat="1" applyFont="1" applyFill="1" applyBorder="1" applyAlignment="1" applyProtection="1"/>
    <xf numFmtId="0" fontId="59" fillId="16" borderId="0" xfId="0" applyFont="1" applyFill="1" applyAlignment="1" applyProtection="1"/>
    <xf numFmtId="0" fontId="17" fillId="16" borderId="0" xfId="0" applyFont="1" applyFill="1" applyAlignment="1" applyProtection="1"/>
    <xf numFmtId="2" fontId="11" fillId="16" borderId="0" xfId="0" applyNumberFormat="1" applyFont="1" applyFill="1" applyBorder="1" applyProtection="1"/>
    <xf numFmtId="0" fontId="0" fillId="16" borderId="0" xfId="0" applyFill="1" applyAlignment="1" applyProtection="1">
      <alignment horizontal="center" vertical="center" wrapText="1"/>
    </xf>
    <xf numFmtId="0" fontId="9" fillId="16" borderId="0" xfId="0" applyFont="1" applyFill="1" applyAlignment="1" applyProtection="1">
      <alignment horizontal="center" vertical="center"/>
    </xf>
    <xf numFmtId="0" fontId="19" fillId="16" borderId="0" xfId="0" applyFont="1" applyFill="1" applyBorder="1" applyAlignment="1" applyProtection="1">
      <alignment horizontal="center" vertical="center" wrapText="1"/>
    </xf>
    <xf numFmtId="0" fontId="24" fillId="16" borderId="0" xfId="0" applyFont="1" applyFill="1" applyBorder="1" applyAlignment="1">
      <alignment horizontal="center" vertical="center" wrapText="1"/>
    </xf>
    <xf numFmtId="0" fontId="10" fillId="16" borderId="0" xfId="0" applyFont="1" applyFill="1" applyProtection="1"/>
    <xf numFmtId="0" fontId="50" fillId="16" borderId="0" xfId="0" applyFont="1" applyFill="1" applyAlignment="1" applyProtection="1">
      <alignment vertical="center" wrapText="1"/>
    </xf>
    <xf numFmtId="49" fontId="11" fillId="16" borderId="0" xfId="0" applyNumberFormat="1" applyFont="1" applyFill="1" applyBorder="1" applyAlignment="1" applyProtection="1">
      <alignment vertical="center"/>
    </xf>
    <xf numFmtId="0" fontId="9" fillId="16" borderId="0" xfId="0" applyFont="1" applyFill="1" applyBorder="1" applyAlignment="1">
      <alignment vertical="center"/>
    </xf>
    <xf numFmtId="0" fontId="14" fillId="16" borderId="0" xfId="0" applyFont="1" applyFill="1" applyBorder="1" applyAlignment="1" applyProtection="1">
      <alignment horizontal="center" vertical="center" wrapText="1"/>
    </xf>
    <xf numFmtId="2" fontId="14" fillId="16" borderId="0" xfId="0" applyNumberFormat="1" applyFont="1" applyFill="1" applyBorder="1" applyAlignment="1" applyProtection="1">
      <alignment horizontal="center" vertical="center"/>
    </xf>
    <xf numFmtId="0" fontId="14" fillId="16" borderId="0" xfId="0" applyFont="1" applyFill="1" applyBorder="1" applyAlignment="1" applyProtection="1">
      <alignment horizontal="right" vertical="center" indent="1"/>
    </xf>
    <xf numFmtId="0" fontId="14" fillId="16" borderId="0" xfId="0" applyFont="1" applyFill="1" applyBorder="1" applyAlignment="1" applyProtection="1">
      <alignment horizontal="center" vertical="center"/>
    </xf>
    <xf numFmtId="49" fontId="10" fillId="16" borderId="0" xfId="0" applyNumberFormat="1" applyFont="1" applyFill="1" applyBorder="1" applyAlignment="1" applyProtection="1">
      <alignment wrapText="1"/>
    </xf>
    <xf numFmtId="4" fontId="10" fillId="16" borderId="0" xfId="0" applyNumberFormat="1" applyFont="1" applyFill="1" applyBorder="1" applyAlignment="1" applyProtection="1">
      <alignment horizontal="right" indent="1"/>
      <protection locked="0"/>
    </xf>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0" fillId="16" borderId="0" xfId="0" applyFill="1" applyAlignment="1" applyProtection="1"/>
    <xf numFmtId="0" fontId="14" fillId="16" borderId="0" xfId="0" applyFont="1" applyFill="1" applyBorder="1" applyAlignment="1" applyProtection="1">
      <alignment vertical="center"/>
    </xf>
    <xf numFmtId="0" fontId="0" fillId="16" borderId="0" xfId="0" applyFill="1" applyBorder="1" applyAlignment="1" applyProtection="1">
      <alignment vertical="center"/>
    </xf>
    <xf numFmtId="4" fontId="8" fillId="16" borderId="0" xfId="0" applyNumberFormat="1" applyFont="1" applyFill="1" applyBorder="1" applyAlignment="1" applyProtection="1">
      <alignment horizontal="right" indent="1"/>
    </xf>
    <xf numFmtId="0" fontId="46" fillId="16" borderId="0" xfId="0" applyFont="1" applyFill="1" applyBorder="1" applyAlignment="1" applyProtection="1">
      <alignment wrapText="1"/>
    </xf>
    <xf numFmtId="0" fontId="46" fillId="16" borderId="0" xfId="0" applyFont="1" applyFill="1" applyBorder="1" applyAlignment="1" applyProtection="1"/>
    <xf numFmtId="4" fontId="46" fillId="16" borderId="0" xfId="0" applyNumberFormat="1" applyFont="1" applyFill="1" applyBorder="1" applyAlignment="1" applyProtection="1">
      <alignment horizontal="right" indent="1"/>
    </xf>
    <xf numFmtId="4" fontId="10" fillId="16" borderId="0" xfId="0" applyNumberFormat="1" applyFont="1" applyFill="1" applyBorder="1" applyAlignment="1" applyProtection="1">
      <alignment horizontal="right"/>
      <protection locked="0"/>
    </xf>
    <xf numFmtId="4" fontId="0" fillId="16" borderId="0" xfId="0" applyNumberFormat="1" applyFill="1" applyBorder="1" applyAlignment="1" applyProtection="1"/>
    <xf numFmtId="4" fontId="10" fillId="16" borderId="3" xfId="0" applyNumberFormat="1" applyFont="1" applyFill="1" applyBorder="1" applyAlignment="1" applyProtection="1">
      <alignment horizontal="right"/>
      <protection locked="0"/>
    </xf>
    <xf numFmtId="4" fontId="10" fillId="16" borderId="3" xfId="0" applyNumberFormat="1" applyFont="1" applyFill="1" applyBorder="1" applyAlignment="1" applyProtection="1">
      <alignment horizontal="right"/>
    </xf>
    <xf numFmtId="4" fontId="46" fillId="16" borderId="0" xfId="0" applyNumberFormat="1" applyFont="1" applyFill="1" applyBorder="1" applyAlignment="1" applyProtection="1">
      <alignment horizontal="right"/>
    </xf>
    <xf numFmtId="0" fontId="38" fillId="16" borderId="0" xfId="0" applyFont="1" applyFill="1" applyAlignment="1" applyProtection="1"/>
    <xf numFmtId="0" fontId="9" fillId="16" borderId="0" xfId="0" applyFont="1" applyFill="1" applyAlignment="1" applyProtection="1">
      <alignment vertical="center"/>
    </xf>
    <xf numFmtId="0" fontId="44" fillId="16" borderId="0" xfId="0" applyFont="1" applyFill="1" applyProtection="1">
      <protection locked="0"/>
    </xf>
    <xf numFmtId="0" fontId="0" fillId="16" borderId="0" xfId="0" applyFill="1"/>
    <xf numFmtId="0" fontId="0" fillId="16" borderId="0" xfId="0" applyFill="1" applyAlignment="1">
      <alignment wrapText="1"/>
    </xf>
    <xf numFmtId="0" fontId="10" fillId="16" borderId="0" xfId="0" applyFont="1" applyFill="1"/>
    <xf numFmtId="0" fontId="11" fillId="2" borderId="1"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0" xfId="0" applyFont="1" applyFill="1" applyBorder="1" applyAlignment="1" applyProtection="1">
      <alignment horizontal="right" wrapText="1" indent="1"/>
      <protection locked="0"/>
    </xf>
    <xf numFmtId="0" fontId="10" fillId="16" borderId="0" xfId="0" applyFont="1" applyFill="1" applyBorder="1" applyAlignment="1" applyProtection="1">
      <alignment horizontal="right" wrapText="1" indent="1"/>
    </xf>
    <xf numFmtId="0" fontId="39" fillId="0" borderId="0" xfId="0" applyFont="1" applyFill="1" applyAlignment="1" applyProtection="1">
      <alignment vertical="center"/>
    </xf>
    <xf numFmtId="0" fontId="9" fillId="0" borderId="0" xfId="0" applyFont="1" applyFill="1" applyAlignment="1" applyProtection="1">
      <alignment vertical="center"/>
    </xf>
    <xf numFmtId="164" fontId="0" fillId="16" borderId="1" xfId="0" applyNumberFormat="1" applyFill="1" applyBorder="1" applyAlignment="1">
      <alignment horizontal="center" vertical="center"/>
    </xf>
    <xf numFmtId="0" fontId="47" fillId="0" borderId="0" xfId="0" applyFont="1" applyFill="1" applyAlignment="1">
      <alignment horizontal="center" vertical="center"/>
    </xf>
    <xf numFmtId="0" fontId="21" fillId="16"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16" borderId="0" xfId="0" applyFont="1" applyFill="1" applyAlignment="1" applyProtection="1">
      <alignment wrapText="1"/>
    </xf>
    <xf numFmtId="0" fontId="0" fillId="16"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6" borderId="0" xfId="0" applyNumberFormat="1" applyFont="1" applyFill="1" applyAlignment="1" applyProtection="1">
      <alignment horizontal="center" vertical="center"/>
    </xf>
    <xf numFmtId="3" fontId="8" fillId="16"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6" borderId="0" xfId="0" applyFont="1" applyFill="1" applyAlignment="1" applyProtection="1">
      <alignment wrapText="1"/>
    </xf>
    <xf numFmtId="0" fontId="20" fillId="16"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6" borderId="0" xfId="0" applyFont="1" applyFill="1" applyAlignment="1" applyProtection="1">
      <alignment wrapText="1"/>
    </xf>
    <xf numFmtId="0" fontId="9" fillId="0" borderId="4" xfId="0" applyFont="1" applyFill="1" applyBorder="1" applyAlignment="1" applyProtection="1"/>
    <xf numFmtId="0" fontId="0" fillId="0" borderId="2" xfId="0" applyFill="1" applyBorder="1" applyAlignment="1"/>
    <xf numFmtId="0" fontId="0" fillId="0" borderId="18" xfId="0" applyFill="1" applyBorder="1" applyAlignment="1"/>
    <xf numFmtId="0" fontId="14" fillId="16"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16" borderId="0" xfId="0" applyFont="1" applyFill="1" applyAlignment="1" applyProtection="1">
      <alignment wrapText="1"/>
    </xf>
    <xf numFmtId="0" fontId="0" fillId="16" borderId="0" xfId="0" applyFill="1" applyAlignment="1" applyProtection="1"/>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16" borderId="0" xfId="0" applyFont="1" applyFill="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0" fillId="0" borderId="2" xfId="0" applyBorder="1" applyAlignment="1" applyProtection="1"/>
    <xf numFmtId="0" fontId="0" fillId="0" borderId="18" xfId="0" applyBorder="1" applyAlignment="1" applyProtection="1"/>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16" borderId="0" xfId="0" applyFont="1" applyFill="1" applyAlignment="1" applyProtection="1"/>
    <xf numFmtId="0" fontId="18" fillId="16"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16" borderId="0" xfId="0" applyFont="1" applyFill="1" applyAlignment="1" applyProtection="1">
      <alignment wrapText="1"/>
    </xf>
    <xf numFmtId="0" fontId="0" fillId="16" borderId="0" xfId="0" applyFill="1" applyAlignment="1">
      <alignment wrapText="1"/>
    </xf>
    <xf numFmtId="0" fontId="14" fillId="16" borderId="0" xfId="0" applyFont="1" applyFill="1" applyAlignment="1" applyProtection="1"/>
    <xf numFmtId="0" fontId="8" fillId="16" borderId="0" xfId="0" applyFont="1" applyFill="1" applyAlignment="1" applyProtection="1"/>
    <xf numFmtId="0" fontId="0" fillId="16" borderId="0" xfId="0" applyFill="1" applyAlignment="1"/>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6" borderId="0" xfId="0" applyNumberFormat="1" applyFont="1" applyFill="1" applyBorder="1" applyAlignment="1" applyProtection="1">
      <alignment horizontal="left" vertical="center" wrapText="1" indent="2"/>
    </xf>
    <xf numFmtId="0" fontId="17" fillId="16" borderId="0" xfId="0" applyFont="1" applyFill="1" applyAlignment="1" applyProtection="1">
      <alignment horizontal="left" vertical="center" wrapText="1" indent="2"/>
    </xf>
    <xf numFmtId="0" fontId="0" fillId="16"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6" borderId="0" xfId="0" applyFont="1" applyFill="1" applyAlignment="1" applyProtection="1">
      <alignment wrapText="1"/>
    </xf>
    <xf numFmtId="0" fontId="23" fillId="16" borderId="0" xfId="0" applyFont="1" applyFill="1" applyAlignment="1" applyProtection="1">
      <alignment wrapText="1"/>
    </xf>
    <xf numFmtId="0" fontId="10" fillId="16" borderId="0" xfId="0" applyFont="1" applyFill="1" applyBorder="1" applyAlignment="1" applyProtection="1">
      <alignment vertical="center" wrapText="1"/>
    </xf>
    <xf numFmtId="0" fontId="16" fillId="16" borderId="0" xfId="0" applyFont="1" applyFill="1" applyBorder="1" applyAlignment="1">
      <alignment vertical="center"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1" fillId="0" borderId="1" xfId="0" applyFont="1" applyBorder="1" applyAlignment="1" applyProtection="1">
      <alignment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4" fillId="12" borderId="0" xfId="0" applyFont="1" applyFill="1" applyAlignment="1" applyProtection="1"/>
    <xf numFmtId="0" fontId="8" fillId="12" borderId="0" xfId="0" applyFont="1" applyFill="1" applyAlignment="1" applyProtection="1"/>
    <xf numFmtId="0" fontId="0" fillId="12" borderId="0" xfId="0" applyFill="1" applyAlignment="1" applyProtection="1"/>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6" borderId="0" xfId="0" applyFont="1" applyFill="1" applyAlignment="1" applyProtection="1">
      <alignment wrapText="1"/>
    </xf>
    <xf numFmtId="0" fontId="11" fillId="16"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1</xdr:row>
      <xdr:rowOff>0</xdr:rowOff>
    </xdr:from>
    <xdr:to>
      <xdr:col>5</xdr:col>
      <xdr:colOff>504825</xdr:colOff>
      <xdr:row>1</xdr:row>
      <xdr:rowOff>762000</xdr:rowOff>
    </xdr:to>
    <xdr:pic>
      <xdr:nvPicPr>
        <xdr:cNvPr id="3"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3552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0</xdr:row>
      <xdr:rowOff>161925</xdr:rowOff>
    </xdr:from>
    <xdr:to>
      <xdr:col>8</xdr:col>
      <xdr:colOff>571500</xdr:colOff>
      <xdr:row>2</xdr:row>
      <xdr:rowOff>9525</xdr:rowOff>
    </xdr:to>
    <xdr:pic>
      <xdr:nvPicPr>
        <xdr:cNvPr id="4" name="Obrázek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161925"/>
          <a:ext cx="1733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zoomScaleNormal="100" workbookViewId="0">
      <selection activeCell="T37" sqref="T37"/>
    </sheetView>
  </sheetViews>
  <sheetFormatPr defaultRowHeight="14.25" x14ac:dyDescent="0.2"/>
  <cols>
    <col min="1" max="9" width="9.140625" style="6"/>
    <col min="10" max="10" width="0" style="6" hidden="1" customWidth="1"/>
    <col min="11" max="11" width="13.140625" style="6" customWidth="1"/>
    <col min="12" max="12" width="9.140625" style="6" customWidth="1"/>
    <col min="13" max="15" width="9.140625" style="6"/>
    <col min="16" max="16" width="9.140625" style="6" customWidth="1"/>
    <col min="17" max="17" width="8.42578125" style="6" customWidth="1"/>
    <col min="18" max="16384" width="9.140625" style="6"/>
  </cols>
  <sheetData>
    <row r="1" spans="1:12" x14ac:dyDescent="0.2">
      <c r="A1" s="370"/>
      <c r="B1" s="370"/>
      <c r="C1" s="370"/>
      <c r="D1" s="370"/>
      <c r="E1" s="370"/>
      <c r="F1" s="370"/>
      <c r="G1" s="370"/>
      <c r="H1" s="370"/>
      <c r="I1" s="370"/>
      <c r="J1" s="370"/>
      <c r="K1" s="370"/>
    </row>
    <row r="2" spans="1:12" ht="60.75" customHeight="1" x14ac:dyDescent="0.25">
      <c r="A2" s="475"/>
      <c r="B2" s="476"/>
      <c r="C2" s="476"/>
      <c r="D2" s="476"/>
      <c r="E2" s="476"/>
      <c r="F2" s="476"/>
      <c r="G2" s="476"/>
      <c r="H2" s="476"/>
      <c r="I2" s="476"/>
      <c r="J2" s="371"/>
      <c r="K2" s="370"/>
    </row>
    <row r="3" spans="1:12" x14ac:dyDescent="0.2">
      <c r="A3" s="370"/>
      <c r="B3" s="370"/>
      <c r="C3" s="370"/>
      <c r="D3" s="370"/>
      <c r="E3" s="370"/>
      <c r="F3" s="370"/>
      <c r="G3" s="370"/>
      <c r="H3" s="370"/>
      <c r="I3" s="370"/>
      <c r="J3" s="370"/>
      <c r="K3" s="370"/>
    </row>
    <row r="4" spans="1:12" ht="76.5" hidden="1" customHeight="1" x14ac:dyDescent="0.25">
      <c r="A4" s="445" t="s">
        <v>551</v>
      </c>
      <c r="B4" s="445"/>
      <c r="C4" s="445"/>
      <c r="D4" s="445"/>
      <c r="E4" s="445"/>
      <c r="F4" s="445"/>
      <c r="G4" s="445"/>
      <c r="H4" s="445"/>
      <c r="I4" s="445"/>
      <c r="J4" s="372"/>
      <c r="K4" s="370"/>
    </row>
    <row r="5" spans="1:12" ht="61.5" customHeight="1" x14ac:dyDescent="0.25">
      <c r="A5" s="445" t="s">
        <v>808</v>
      </c>
      <c r="B5" s="445"/>
      <c r="C5" s="445"/>
      <c r="D5" s="445"/>
      <c r="E5" s="445"/>
      <c r="F5" s="445"/>
      <c r="G5" s="445"/>
      <c r="H5" s="445"/>
      <c r="I5" s="445"/>
      <c r="J5" s="372"/>
      <c r="K5" s="370"/>
    </row>
    <row r="6" spans="1:12" ht="100.5" hidden="1" customHeight="1" x14ac:dyDescent="0.25">
      <c r="A6" s="445" t="s">
        <v>758</v>
      </c>
      <c r="B6" s="445"/>
      <c r="C6" s="445"/>
      <c r="D6" s="445"/>
      <c r="E6" s="445"/>
      <c r="F6" s="445"/>
      <c r="G6" s="445"/>
      <c r="H6" s="445"/>
      <c r="I6" s="445"/>
      <c r="J6" s="372"/>
      <c r="K6" s="370"/>
    </row>
    <row r="7" spans="1:12" ht="76.5" hidden="1" customHeight="1" x14ac:dyDescent="0.25">
      <c r="A7" s="445" t="s">
        <v>759</v>
      </c>
      <c r="B7" s="445"/>
      <c r="C7" s="445"/>
      <c r="D7" s="445"/>
      <c r="E7" s="445"/>
      <c r="F7" s="445"/>
      <c r="G7" s="445"/>
      <c r="H7" s="445"/>
      <c r="I7" s="445"/>
      <c r="J7" s="372"/>
      <c r="K7" s="370"/>
    </row>
    <row r="8" spans="1:12" ht="76.5" hidden="1" customHeight="1" x14ac:dyDescent="0.25">
      <c r="A8" s="445" t="s">
        <v>760</v>
      </c>
      <c r="B8" s="445"/>
      <c r="C8" s="445"/>
      <c r="D8" s="445"/>
      <c r="E8" s="445"/>
      <c r="F8" s="445"/>
      <c r="G8" s="445"/>
      <c r="H8" s="445"/>
      <c r="I8" s="445"/>
      <c r="J8" s="372"/>
      <c r="K8" s="370"/>
    </row>
    <row r="9" spans="1:12" ht="62.25" hidden="1" customHeight="1" x14ac:dyDescent="0.25">
      <c r="A9" s="445" t="s">
        <v>762</v>
      </c>
      <c r="B9" s="445"/>
      <c r="C9" s="445"/>
      <c r="D9" s="445"/>
      <c r="E9" s="445"/>
      <c r="F9" s="445"/>
      <c r="G9" s="445"/>
      <c r="H9" s="445"/>
      <c r="I9" s="445"/>
      <c r="J9" s="372"/>
      <c r="K9" s="370"/>
    </row>
    <row r="10" spans="1:12" ht="64.5" hidden="1" customHeight="1" x14ac:dyDescent="0.25">
      <c r="A10" s="445" t="s">
        <v>764</v>
      </c>
      <c r="B10" s="445"/>
      <c r="C10" s="445"/>
      <c r="D10" s="445"/>
      <c r="E10" s="445"/>
      <c r="F10" s="445"/>
      <c r="G10" s="445"/>
      <c r="H10" s="445"/>
      <c r="I10" s="445"/>
      <c r="J10" s="372"/>
      <c r="K10" s="370"/>
    </row>
    <row r="11" spans="1:12" x14ac:dyDescent="0.2">
      <c r="A11" s="370"/>
      <c r="B11" s="370"/>
      <c r="C11" s="370"/>
      <c r="D11" s="370"/>
      <c r="E11" s="370"/>
      <c r="F11" s="370"/>
      <c r="G11" s="370"/>
      <c r="H11" s="370"/>
      <c r="I11" s="370"/>
      <c r="J11" s="370"/>
      <c r="K11" s="370"/>
    </row>
    <row r="12" spans="1:12" ht="30.75" customHeight="1" x14ac:dyDescent="0.2">
      <c r="A12" s="463" t="s">
        <v>184</v>
      </c>
      <c r="B12" s="488"/>
      <c r="C12" s="488"/>
      <c r="D12" s="489"/>
      <c r="E12" s="490"/>
      <c r="F12" s="490"/>
      <c r="G12" s="490"/>
      <c r="H12" s="490"/>
      <c r="I12" s="490"/>
      <c r="J12" s="258"/>
      <c r="K12" s="370"/>
    </row>
    <row r="13" spans="1:12" ht="24.95" customHeight="1" x14ac:dyDescent="0.2">
      <c r="A13" s="482" t="s">
        <v>178</v>
      </c>
      <c r="B13" s="493"/>
      <c r="C13" s="493"/>
      <c r="D13" s="494"/>
      <c r="E13" s="485"/>
      <c r="F13" s="491"/>
      <c r="G13" s="491"/>
      <c r="H13" s="491"/>
      <c r="I13" s="492"/>
      <c r="J13" s="258"/>
      <c r="K13" s="379" t="str">
        <f>IFERROR(IF((SEARCH(" ",E13))," IČO nesmí obsahovat mezery")," ")</f>
        <v xml:space="preserve"> </v>
      </c>
    </row>
    <row r="14" spans="1:12" ht="24.95" customHeight="1" x14ac:dyDescent="0.2">
      <c r="A14" s="482" t="s">
        <v>179</v>
      </c>
      <c r="B14" s="483"/>
      <c r="C14" s="483"/>
      <c r="D14" s="484"/>
      <c r="E14" s="460"/>
      <c r="F14" s="461"/>
      <c r="G14" s="461"/>
      <c r="H14" s="461"/>
      <c r="I14" s="462"/>
      <c r="J14" s="259"/>
      <c r="K14" s="370"/>
    </row>
    <row r="15" spans="1:12" ht="31.5" customHeight="1" x14ac:dyDescent="0.25">
      <c r="A15" s="463" t="s">
        <v>180</v>
      </c>
      <c r="B15" s="464"/>
      <c r="C15" s="464"/>
      <c r="D15" s="465"/>
      <c r="E15" s="477"/>
      <c r="F15" s="478"/>
      <c r="G15" s="478"/>
      <c r="H15" s="478"/>
      <c r="I15" s="479"/>
      <c r="J15" s="260"/>
      <c r="K15" s="380"/>
      <c r="L15" s="126"/>
    </row>
    <row r="16" spans="1:12" ht="24.95" customHeight="1" x14ac:dyDescent="0.2">
      <c r="A16" s="482" t="s">
        <v>181</v>
      </c>
      <c r="B16" s="483"/>
      <c r="C16" s="483"/>
      <c r="D16" s="484"/>
      <c r="E16" s="485"/>
      <c r="F16" s="486"/>
      <c r="G16" s="486"/>
      <c r="H16" s="486"/>
      <c r="I16" s="487"/>
      <c r="J16" s="259"/>
      <c r="K16" s="379" t="str">
        <f>IFERROR(IF((SEARCH(" ",E16))," Identifikátor služby  nesmí obsahovat mezery")," ")</f>
        <v xml:space="preserve"> </v>
      </c>
    </row>
    <row r="17" spans="1:17" ht="15" x14ac:dyDescent="0.2">
      <c r="A17" s="373"/>
      <c r="B17" s="374"/>
      <c r="C17" s="374"/>
      <c r="D17" s="374"/>
      <c r="E17" s="375"/>
      <c r="F17" s="376"/>
      <c r="G17" s="376"/>
      <c r="H17" s="376"/>
      <c r="I17" s="376"/>
      <c r="J17" s="377"/>
      <c r="K17" s="378"/>
      <c r="L17" s="165"/>
    </row>
    <row r="18" spans="1:17" ht="30" customHeight="1" x14ac:dyDescent="0.2">
      <c r="A18" s="463" t="s">
        <v>550</v>
      </c>
      <c r="B18" s="483"/>
      <c r="C18" s="483"/>
      <c r="D18" s="484"/>
      <c r="E18" s="480" t="str">
        <f>IF(J18=1,"       ",INDEX(data!J25:J27,J18))</f>
        <v xml:space="preserve">       </v>
      </c>
      <c r="F18" s="481"/>
      <c r="G18" s="481"/>
      <c r="H18" s="497"/>
      <c r="I18" s="498"/>
      <c r="J18" s="262">
        <v>1</v>
      </c>
      <c r="K18" s="378" t="str">
        <f>IF(J18=1,"        vyberte, prosím, vhodnou alternativu"," ")</f>
        <v xml:space="preserve">        vyberte, prosím, vhodnou alternativu</v>
      </c>
      <c r="L18" s="165"/>
      <c r="Q18" s="266"/>
    </row>
    <row r="19" spans="1:17" ht="15" x14ac:dyDescent="0.2">
      <c r="A19" s="373"/>
      <c r="B19" s="374"/>
      <c r="C19" s="374"/>
      <c r="D19" s="374"/>
      <c r="E19" s="375"/>
      <c r="F19" s="376"/>
      <c r="G19" s="376"/>
      <c r="H19" s="376"/>
      <c r="I19" s="376"/>
      <c r="J19" s="261"/>
      <c r="K19" s="370"/>
    </row>
    <row r="20" spans="1:17" ht="24.95" customHeight="1" x14ac:dyDescent="0.2">
      <c r="A20" s="466" t="s">
        <v>182</v>
      </c>
      <c r="B20" s="467"/>
      <c r="C20" s="467"/>
      <c r="D20" s="468"/>
      <c r="E20" s="458" t="s">
        <v>2</v>
      </c>
      <c r="F20" s="459"/>
      <c r="G20" s="449"/>
      <c r="H20" s="450"/>
      <c r="I20" s="450"/>
      <c r="J20" s="262"/>
      <c r="K20" s="370"/>
    </row>
    <row r="21" spans="1:17" ht="24.95" customHeight="1" x14ac:dyDescent="0.2">
      <c r="A21" s="469"/>
      <c r="B21" s="470"/>
      <c r="C21" s="470"/>
      <c r="D21" s="471"/>
      <c r="E21" s="458" t="s">
        <v>3</v>
      </c>
      <c r="F21" s="459"/>
      <c r="G21" s="449"/>
      <c r="H21" s="450"/>
      <c r="I21" s="450"/>
      <c r="J21" s="262"/>
      <c r="K21" s="370"/>
    </row>
    <row r="22" spans="1:17" ht="24.95" customHeight="1" x14ac:dyDescent="0.2">
      <c r="A22" s="469"/>
      <c r="B22" s="470"/>
      <c r="C22" s="470"/>
      <c r="D22" s="471"/>
      <c r="E22" s="458" t="s">
        <v>4</v>
      </c>
      <c r="F22" s="459"/>
      <c r="G22" s="455"/>
      <c r="H22" s="456"/>
      <c r="I22" s="457"/>
      <c r="J22" s="263"/>
      <c r="K22" s="370"/>
    </row>
    <row r="23" spans="1:17" ht="24.95" customHeight="1" x14ac:dyDescent="0.2">
      <c r="A23" s="472"/>
      <c r="B23" s="473"/>
      <c r="C23" s="473"/>
      <c r="D23" s="474"/>
      <c r="E23" s="458" t="s">
        <v>5</v>
      </c>
      <c r="F23" s="459"/>
      <c r="G23" s="449"/>
      <c r="H23" s="450"/>
      <c r="I23" s="450"/>
      <c r="J23" s="262"/>
      <c r="K23" s="370"/>
    </row>
    <row r="24" spans="1:17" x14ac:dyDescent="0.2">
      <c r="A24" s="370"/>
      <c r="B24" s="370"/>
      <c r="C24" s="370"/>
      <c r="D24" s="370"/>
      <c r="E24" s="370"/>
      <c r="F24" s="370"/>
      <c r="G24" s="370"/>
      <c r="H24" s="370"/>
      <c r="I24" s="370"/>
      <c r="J24" s="370"/>
      <c r="K24" s="370"/>
    </row>
    <row r="25" spans="1:17" x14ac:dyDescent="0.2">
      <c r="A25" s="451" t="s">
        <v>183</v>
      </c>
      <c r="B25" s="452"/>
      <c r="C25" s="452"/>
      <c r="D25" s="452"/>
      <c r="E25" s="452"/>
      <c r="F25" s="452"/>
      <c r="G25" s="452"/>
      <c r="H25" s="452"/>
      <c r="I25" s="452"/>
      <c r="J25" s="13"/>
      <c r="K25" s="370"/>
    </row>
    <row r="26" spans="1:17" x14ac:dyDescent="0.2">
      <c r="A26" s="453" t="s">
        <v>407</v>
      </c>
      <c r="B26" s="454"/>
      <c r="C26" s="454"/>
      <c r="D26" s="454"/>
      <c r="E26" s="454"/>
      <c r="F26" s="454"/>
      <c r="G26" s="454"/>
      <c r="H26" s="454"/>
      <c r="I26" s="454"/>
      <c r="J26" s="264"/>
      <c r="K26" s="370"/>
    </row>
    <row r="27" spans="1:17" x14ac:dyDescent="0.2">
      <c r="A27" s="370"/>
      <c r="B27" s="370"/>
      <c r="C27" s="370"/>
      <c r="D27" s="370"/>
      <c r="E27" s="370"/>
      <c r="F27" s="370"/>
      <c r="G27" s="370"/>
      <c r="H27" s="370"/>
      <c r="I27" s="370"/>
      <c r="K27" s="370"/>
    </row>
    <row r="28" spans="1:17" ht="29.25" customHeight="1" x14ac:dyDescent="0.2">
      <c r="A28" s="458" t="s">
        <v>379</v>
      </c>
      <c r="B28" s="458"/>
      <c r="C28" s="458"/>
      <c r="D28" s="458"/>
      <c r="E28" s="458" t="s">
        <v>2</v>
      </c>
      <c r="F28" s="501"/>
      <c r="G28" s="502"/>
      <c r="H28" s="502"/>
      <c r="I28" s="502"/>
      <c r="J28" s="265"/>
      <c r="K28" s="370"/>
    </row>
    <row r="29" spans="1:17" ht="29.25" customHeight="1" x14ac:dyDescent="0.2">
      <c r="A29" s="458"/>
      <c r="B29" s="458"/>
      <c r="C29" s="458"/>
      <c r="D29" s="458"/>
      <c r="E29" s="458" t="s">
        <v>3</v>
      </c>
      <c r="F29" s="501"/>
      <c r="G29" s="449"/>
      <c r="H29" s="450"/>
      <c r="I29" s="450"/>
      <c r="J29" s="262"/>
      <c r="K29" s="370"/>
    </row>
    <row r="30" spans="1:17" x14ac:dyDescent="0.2">
      <c r="A30" s="370"/>
      <c r="B30" s="370"/>
      <c r="C30" s="370"/>
      <c r="D30" s="370"/>
      <c r="E30" s="370"/>
      <c r="F30" s="370"/>
      <c r="G30" s="370"/>
      <c r="H30" s="370"/>
      <c r="I30" s="370"/>
      <c r="K30" s="370"/>
    </row>
    <row r="31" spans="1:17" ht="24" customHeight="1" x14ac:dyDescent="0.2">
      <c r="A31" s="451" t="s">
        <v>363</v>
      </c>
      <c r="B31" s="452"/>
      <c r="C31" s="503"/>
      <c r="D31" s="504"/>
      <c r="E31" s="504"/>
      <c r="F31" s="504"/>
      <c r="G31" s="370"/>
      <c r="H31" s="370"/>
      <c r="I31" s="370"/>
      <c r="K31" s="370"/>
    </row>
    <row r="32" spans="1:17" x14ac:dyDescent="0.2">
      <c r="A32" s="370"/>
      <c r="B32" s="370"/>
      <c r="C32" s="370"/>
      <c r="D32" s="370"/>
      <c r="E32" s="370"/>
      <c r="F32" s="370"/>
      <c r="G32" s="370"/>
      <c r="H32" s="370"/>
      <c r="I32" s="370"/>
      <c r="K32" s="370"/>
    </row>
    <row r="33" spans="1:11" ht="42.75" customHeight="1" x14ac:dyDescent="0.25">
      <c r="A33" s="446" t="s">
        <v>380</v>
      </c>
      <c r="B33" s="447"/>
      <c r="C33" s="448"/>
      <c r="D33" s="506"/>
      <c r="E33" s="507"/>
      <c r="F33" s="508"/>
      <c r="G33" s="370"/>
      <c r="H33" s="370"/>
      <c r="I33" s="370"/>
      <c r="K33" s="370"/>
    </row>
    <row r="34" spans="1:11" x14ac:dyDescent="0.2">
      <c r="A34" s="370"/>
      <c r="B34" s="370"/>
      <c r="C34" s="370"/>
      <c r="D34" s="370"/>
      <c r="E34" s="370"/>
      <c r="F34" s="370"/>
      <c r="G34" s="370"/>
      <c r="H34" s="370"/>
      <c r="I34" s="370"/>
      <c r="K34" s="370"/>
    </row>
    <row r="35" spans="1:11" ht="25.5" customHeight="1" x14ac:dyDescent="0.2">
      <c r="A35" s="505" t="s">
        <v>381</v>
      </c>
      <c r="B35" s="505"/>
      <c r="C35" s="505"/>
      <c r="D35" s="505"/>
      <c r="E35" s="505"/>
      <c r="F35" s="505"/>
      <c r="G35" s="505"/>
      <c r="H35" s="505"/>
      <c r="I35" s="505"/>
      <c r="J35" s="248"/>
      <c r="K35" s="370"/>
    </row>
    <row r="36" spans="1:11" ht="28.5" customHeight="1" x14ac:dyDescent="0.2">
      <c r="A36" s="499" t="s">
        <v>552</v>
      </c>
      <c r="B36" s="500"/>
      <c r="C36" s="500"/>
      <c r="D36" s="500"/>
      <c r="E36" s="500"/>
      <c r="F36" s="500"/>
      <c r="G36" s="500"/>
      <c r="H36" s="500"/>
      <c r="I36" s="500"/>
      <c r="J36" s="247"/>
      <c r="K36" s="370"/>
    </row>
    <row r="37" spans="1:11" x14ac:dyDescent="0.2">
      <c r="A37" s="370"/>
      <c r="B37" s="370"/>
      <c r="C37" s="370"/>
      <c r="D37" s="370"/>
      <c r="E37" s="370"/>
      <c r="F37" s="370"/>
      <c r="G37" s="370"/>
      <c r="H37" s="370"/>
      <c r="I37" s="370"/>
      <c r="K37" s="370"/>
    </row>
    <row r="38" spans="1:11" ht="15" x14ac:dyDescent="0.2">
      <c r="A38" s="370"/>
      <c r="B38" s="381" t="s">
        <v>805</v>
      </c>
      <c r="C38" s="495">
        <f>Sehrávání!BU44</f>
        <v>0</v>
      </c>
      <c r="D38" s="496"/>
      <c r="E38" s="496"/>
      <c r="F38" s="496"/>
      <c r="G38" s="496"/>
      <c r="H38" s="370"/>
      <c r="I38" s="370"/>
      <c r="K38" s="370"/>
    </row>
    <row r="39" spans="1:11" x14ac:dyDescent="0.2">
      <c r="A39" s="370"/>
      <c r="B39" s="370"/>
      <c r="C39" s="370"/>
      <c r="D39" s="370"/>
      <c r="E39" s="370"/>
      <c r="F39" s="370"/>
      <c r="G39" s="370"/>
      <c r="H39" s="370"/>
      <c r="I39" s="370"/>
      <c r="K39" s="370"/>
    </row>
    <row r="44" spans="1:11" ht="15" x14ac:dyDescent="0.2">
      <c r="C44" s="364"/>
      <c r="D44" s="365"/>
      <c r="E44" s="365"/>
      <c r="F44" s="365"/>
      <c r="G44" s="365"/>
    </row>
  </sheetData>
  <sheetProtection algorithmName="SHA-512" hashValue="zBNgc59nhJIsuKUSVRvTcruo7SAaTnTgSOyVcDxZlH9OtlJShpkJ+Smd0GDjP+G+5DCkThLBsUd+jg3r7ET/HA==" saltValue="33R2veDeeY2zabNuvwKbNw==" spinCount="100000" sheet="1" objects="1" scenarios="1"/>
  <mergeCells count="44">
    <mergeCell ref="C38:G38"/>
    <mergeCell ref="H18:I18"/>
    <mergeCell ref="A36:I36"/>
    <mergeCell ref="A31:B31"/>
    <mergeCell ref="E28:F28"/>
    <mergeCell ref="G28:I28"/>
    <mergeCell ref="E29:F29"/>
    <mergeCell ref="G29:I29"/>
    <mergeCell ref="C31:F31"/>
    <mergeCell ref="A28:D29"/>
    <mergeCell ref="A35:I35"/>
    <mergeCell ref="D33:F33"/>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workbookViewId="0">
      <selection activeCell="K49" sqref="K49"/>
    </sheetView>
  </sheetViews>
  <sheetFormatPr defaultRowHeight="14.25" x14ac:dyDescent="0.2"/>
  <cols>
    <col min="1" max="16384" width="9.140625" style="1"/>
  </cols>
  <sheetData>
    <row r="1" spans="1:10" ht="54.75" customHeight="1" x14ac:dyDescent="0.25">
      <c r="A1" s="509" t="s">
        <v>364</v>
      </c>
      <c r="B1" s="509"/>
      <c r="C1" s="509"/>
      <c r="D1" s="509"/>
      <c r="E1" s="509"/>
      <c r="F1" s="509"/>
      <c r="G1" s="509"/>
      <c r="H1" s="509"/>
      <c r="I1" s="509"/>
      <c r="J1" s="382"/>
    </row>
    <row r="2" spans="1:10" x14ac:dyDescent="0.2">
      <c r="A2" s="383"/>
      <c r="B2" s="383"/>
      <c r="C2" s="383"/>
      <c r="D2" s="383"/>
      <c r="E2" s="383"/>
      <c r="F2" s="383"/>
      <c r="G2" s="383"/>
      <c r="H2" s="383"/>
      <c r="I2" s="383"/>
      <c r="J2" s="383"/>
    </row>
    <row r="3" spans="1:10" x14ac:dyDescent="0.2">
      <c r="A3" s="510"/>
      <c r="B3" s="510"/>
      <c r="C3" s="510"/>
      <c r="D3" s="510"/>
      <c r="E3" s="510"/>
      <c r="F3" s="510"/>
      <c r="G3" s="510"/>
      <c r="H3" s="510"/>
      <c r="I3" s="510"/>
      <c r="J3" s="384"/>
    </row>
    <row r="4" spans="1:10" x14ac:dyDescent="0.2">
      <c r="A4" s="510"/>
      <c r="B4" s="510"/>
      <c r="C4" s="510"/>
      <c r="D4" s="510"/>
      <c r="E4" s="510"/>
      <c r="F4" s="510"/>
      <c r="G4" s="510"/>
      <c r="H4" s="510"/>
      <c r="I4" s="510"/>
      <c r="J4" s="384"/>
    </row>
    <row r="5" spans="1:10" x14ac:dyDescent="0.2">
      <c r="A5" s="510"/>
      <c r="B5" s="510"/>
      <c r="C5" s="510"/>
      <c r="D5" s="510"/>
      <c r="E5" s="510"/>
      <c r="F5" s="510"/>
      <c r="G5" s="510"/>
      <c r="H5" s="510"/>
      <c r="I5" s="510"/>
      <c r="J5" s="384"/>
    </row>
    <row r="6" spans="1:10" x14ac:dyDescent="0.2">
      <c r="A6" s="510"/>
      <c r="B6" s="510"/>
      <c r="C6" s="510"/>
      <c r="D6" s="510"/>
      <c r="E6" s="510"/>
      <c r="F6" s="510"/>
      <c r="G6" s="510"/>
      <c r="H6" s="510"/>
      <c r="I6" s="510"/>
      <c r="J6" s="384"/>
    </row>
    <row r="7" spans="1:10" x14ac:dyDescent="0.2">
      <c r="A7" s="510"/>
      <c r="B7" s="510"/>
      <c r="C7" s="510"/>
      <c r="D7" s="510"/>
      <c r="E7" s="510"/>
      <c r="F7" s="510"/>
      <c r="G7" s="510"/>
      <c r="H7" s="510"/>
      <c r="I7" s="510"/>
      <c r="J7" s="384"/>
    </row>
    <row r="8" spans="1:10" x14ac:dyDescent="0.2">
      <c r="A8" s="510"/>
      <c r="B8" s="510"/>
      <c r="C8" s="510"/>
      <c r="D8" s="510"/>
      <c r="E8" s="510"/>
      <c r="F8" s="510"/>
      <c r="G8" s="510"/>
      <c r="H8" s="510"/>
      <c r="I8" s="510"/>
      <c r="J8" s="384"/>
    </row>
    <row r="9" spans="1:10" x14ac:dyDescent="0.2">
      <c r="A9" s="510"/>
      <c r="B9" s="510"/>
      <c r="C9" s="510"/>
      <c r="D9" s="510"/>
      <c r="E9" s="510"/>
      <c r="F9" s="510"/>
      <c r="G9" s="510"/>
      <c r="H9" s="510"/>
      <c r="I9" s="510"/>
      <c r="J9" s="384"/>
    </row>
    <row r="10" spans="1:10" x14ac:dyDescent="0.2">
      <c r="A10" s="510"/>
      <c r="B10" s="510"/>
      <c r="C10" s="510"/>
      <c r="D10" s="510"/>
      <c r="E10" s="510"/>
      <c r="F10" s="510"/>
      <c r="G10" s="510"/>
      <c r="H10" s="510"/>
      <c r="I10" s="510"/>
      <c r="J10" s="384"/>
    </row>
    <row r="11" spans="1:10" x14ac:dyDescent="0.2">
      <c r="A11" s="510"/>
      <c r="B11" s="510"/>
      <c r="C11" s="510"/>
      <c r="D11" s="510"/>
      <c r="E11" s="510"/>
      <c r="F11" s="510"/>
      <c r="G11" s="510"/>
      <c r="H11" s="510"/>
      <c r="I11" s="510"/>
      <c r="J11" s="384"/>
    </row>
    <row r="12" spans="1:10" x14ac:dyDescent="0.2">
      <c r="A12" s="510"/>
      <c r="B12" s="510"/>
      <c r="C12" s="510"/>
      <c r="D12" s="510"/>
      <c r="E12" s="510"/>
      <c r="F12" s="510"/>
      <c r="G12" s="510"/>
      <c r="H12" s="510"/>
      <c r="I12" s="510"/>
      <c r="J12" s="384"/>
    </row>
    <row r="13" spans="1:10" x14ac:dyDescent="0.2">
      <c r="A13" s="510"/>
      <c r="B13" s="510"/>
      <c r="C13" s="510"/>
      <c r="D13" s="510"/>
      <c r="E13" s="510"/>
      <c r="F13" s="510"/>
      <c r="G13" s="510"/>
      <c r="H13" s="510"/>
      <c r="I13" s="510"/>
      <c r="J13" s="384"/>
    </row>
    <row r="14" spans="1:10" x14ac:dyDescent="0.2">
      <c r="A14" s="510"/>
      <c r="B14" s="510"/>
      <c r="C14" s="510"/>
      <c r="D14" s="510"/>
      <c r="E14" s="510"/>
      <c r="F14" s="510"/>
      <c r="G14" s="510"/>
      <c r="H14" s="510"/>
      <c r="I14" s="510"/>
      <c r="J14" s="384"/>
    </row>
    <row r="15" spans="1:10" x14ac:dyDescent="0.2">
      <c r="A15" s="510"/>
      <c r="B15" s="510"/>
      <c r="C15" s="510"/>
      <c r="D15" s="510"/>
      <c r="E15" s="510"/>
      <c r="F15" s="510"/>
      <c r="G15" s="510"/>
      <c r="H15" s="510"/>
      <c r="I15" s="510"/>
      <c r="J15" s="384"/>
    </row>
    <row r="16" spans="1:10" x14ac:dyDescent="0.2">
      <c r="A16" s="510"/>
      <c r="B16" s="510"/>
      <c r="C16" s="510"/>
      <c r="D16" s="510"/>
      <c r="E16" s="510"/>
      <c r="F16" s="510"/>
      <c r="G16" s="510"/>
      <c r="H16" s="510"/>
      <c r="I16" s="510"/>
      <c r="J16" s="384"/>
    </row>
    <row r="17" spans="1:10" x14ac:dyDescent="0.2">
      <c r="A17" s="510"/>
      <c r="B17" s="510"/>
      <c r="C17" s="510"/>
      <c r="D17" s="510"/>
      <c r="E17" s="510"/>
      <c r="F17" s="510"/>
      <c r="G17" s="510"/>
      <c r="H17" s="510"/>
      <c r="I17" s="510"/>
      <c r="J17" s="384"/>
    </row>
    <row r="18" spans="1:10" x14ac:dyDescent="0.2">
      <c r="A18" s="510"/>
      <c r="B18" s="510"/>
      <c r="C18" s="510"/>
      <c r="D18" s="510"/>
      <c r="E18" s="510"/>
      <c r="F18" s="510"/>
      <c r="G18" s="510"/>
      <c r="H18" s="510"/>
      <c r="I18" s="510"/>
      <c r="J18" s="384"/>
    </row>
    <row r="19" spans="1:10" x14ac:dyDescent="0.2">
      <c r="A19" s="510"/>
      <c r="B19" s="510"/>
      <c r="C19" s="510"/>
      <c r="D19" s="510"/>
      <c r="E19" s="510"/>
      <c r="F19" s="510"/>
      <c r="G19" s="510"/>
      <c r="H19" s="510"/>
      <c r="I19" s="510"/>
      <c r="J19" s="384"/>
    </row>
    <row r="20" spans="1:10" x14ac:dyDescent="0.2">
      <c r="A20" s="510"/>
      <c r="B20" s="510"/>
      <c r="C20" s="510"/>
      <c r="D20" s="510"/>
      <c r="E20" s="510"/>
      <c r="F20" s="510"/>
      <c r="G20" s="510"/>
      <c r="H20" s="510"/>
      <c r="I20" s="510"/>
      <c r="J20" s="384"/>
    </row>
    <row r="21" spans="1:10" x14ac:dyDescent="0.2">
      <c r="A21" s="510"/>
      <c r="B21" s="510"/>
      <c r="C21" s="510"/>
      <c r="D21" s="510"/>
      <c r="E21" s="510"/>
      <c r="F21" s="510"/>
      <c r="G21" s="510"/>
      <c r="H21" s="510"/>
      <c r="I21" s="510"/>
      <c r="J21" s="384"/>
    </row>
    <row r="22" spans="1:10" x14ac:dyDescent="0.2">
      <c r="A22" s="510"/>
      <c r="B22" s="510"/>
      <c r="C22" s="510"/>
      <c r="D22" s="510"/>
      <c r="E22" s="510"/>
      <c r="F22" s="510"/>
      <c r="G22" s="510"/>
      <c r="H22" s="510"/>
      <c r="I22" s="510"/>
      <c r="J22" s="384"/>
    </row>
    <row r="23" spans="1:10" x14ac:dyDescent="0.2">
      <c r="A23" s="510"/>
      <c r="B23" s="510"/>
      <c r="C23" s="510"/>
      <c r="D23" s="510"/>
      <c r="E23" s="510"/>
      <c r="F23" s="510"/>
      <c r="G23" s="510"/>
      <c r="H23" s="510"/>
      <c r="I23" s="510"/>
      <c r="J23" s="384"/>
    </row>
    <row r="24" spans="1:10" x14ac:dyDescent="0.2">
      <c r="A24" s="510"/>
      <c r="B24" s="510"/>
      <c r="C24" s="510"/>
      <c r="D24" s="510"/>
      <c r="E24" s="510"/>
      <c r="F24" s="510"/>
      <c r="G24" s="510"/>
      <c r="H24" s="510"/>
      <c r="I24" s="510"/>
      <c r="J24" s="384"/>
    </row>
    <row r="25" spans="1:10" x14ac:dyDescent="0.2">
      <c r="A25" s="510"/>
      <c r="B25" s="510"/>
      <c r="C25" s="510"/>
      <c r="D25" s="510"/>
      <c r="E25" s="510"/>
      <c r="F25" s="510"/>
      <c r="G25" s="510"/>
      <c r="H25" s="510"/>
      <c r="I25" s="510"/>
      <c r="J25" s="384"/>
    </row>
    <row r="26" spans="1:10" x14ac:dyDescent="0.2">
      <c r="A26" s="510"/>
      <c r="B26" s="510"/>
      <c r="C26" s="510"/>
      <c r="D26" s="510"/>
      <c r="E26" s="510"/>
      <c r="F26" s="510"/>
      <c r="G26" s="510"/>
      <c r="H26" s="510"/>
      <c r="I26" s="510"/>
      <c r="J26" s="384"/>
    </row>
    <row r="27" spans="1:10" x14ac:dyDescent="0.2">
      <c r="A27" s="510"/>
      <c r="B27" s="510"/>
      <c r="C27" s="510"/>
      <c r="D27" s="510"/>
      <c r="E27" s="510"/>
      <c r="F27" s="510"/>
      <c r="G27" s="510"/>
      <c r="H27" s="510"/>
      <c r="I27" s="510"/>
      <c r="J27" s="384"/>
    </row>
    <row r="28" spans="1:10" x14ac:dyDescent="0.2">
      <c r="A28" s="510"/>
      <c r="B28" s="510"/>
      <c r="C28" s="510"/>
      <c r="D28" s="510"/>
      <c r="E28" s="510"/>
      <c r="F28" s="510"/>
      <c r="G28" s="510"/>
      <c r="H28" s="510"/>
      <c r="I28" s="510"/>
      <c r="J28" s="384"/>
    </row>
    <row r="29" spans="1:10" x14ac:dyDescent="0.2">
      <c r="A29" s="510"/>
      <c r="B29" s="510"/>
      <c r="C29" s="510"/>
      <c r="D29" s="510"/>
      <c r="E29" s="510"/>
      <c r="F29" s="510"/>
      <c r="G29" s="510"/>
      <c r="H29" s="510"/>
      <c r="I29" s="510"/>
      <c r="J29" s="384"/>
    </row>
    <row r="30" spans="1:10" x14ac:dyDescent="0.2">
      <c r="A30" s="510"/>
      <c r="B30" s="510"/>
      <c r="C30" s="510"/>
      <c r="D30" s="510"/>
      <c r="E30" s="510"/>
      <c r="F30" s="510"/>
      <c r="G30" s="510"/>
      <c r="H30" s="510"/>
      <c r="I30" s="510"/>
      <c r="J30" s="384"/>
    </row>
    <row r="31" spans="1:10" x14ac:dyDescent="0.2">
      <c r="A31" s="510"/>
      <c r="B31" s="510"/>
      <c r="C31" s="510"/>
      <c r="D31" s="510"/>
      <c r="E31" s="510"/>
      <c r="F31" s="510"/>
      <c r="G31" s="510"/>
      <c r="H31" s="510"/>
      <c r="I31" s="510"/>
      <c r="J31" s="384"/>
    </row>
    <row r="32" spans="1:10" x14ac:dyDescent="0.2">
      <c r="A32" s="510"/>
      <c r="B32" s="510"/>
      <c r="C32" s="510"/>
      <c r="D32" s="510"/>
      <c r="E32" s="510"/>
      <c r="F32" s="510"/>
      <c r="G32" s="510"/>
      <c r="H32" s="510"/>
      <c r="I32" s="510"/>
      <c r="J32" s="384"/>
    </row>
    <row r="33" spans="1:10" x14ac:dyDescent="0.2">
      <c r="A33" s="510"/>
      <c r="B33" s="510"/>
      <c r="C33" s="510"/>
      <c r="D33" s="510"/>
      <c r="E33" s="510"/>
      <c r="F33" s="510"/>
      <c r="G33" s="510"/>
      <c r="H33" s="510"/>
      <c r="I33" s="510"/>
      <c r="J33" s="384"/>
    </row>
    <row r="34" spans="1:10" x14ac:dyDescent="0.2">
      <c r="A34" s="510"/>
      <c r="B34" s="510"/>
      <c r="C34" s="510"/>
      <c r="D34" s="510"/>
      <c r="E34" s="510"/>
      <c r="F34" s="510"/>
      <c r="G34" s="510"/>
      <c r="H34" s="510"/>
      <c r="I34" s="510"/>
      <c r="J34" s="384"/>
    </row>
    <row r="35" spans="1:10" x14ac:dyDescent="0.2">
      <c r="A35" s="510"/>
      <c r="B35" s="510"/>
      <c r="C35" s="510"/>
      <c r="D35" s="510"/>
      <c r="E35" s="510"/>
      <c r="F35" s="510"/>
      <c r="G35" s="510"/>
      <c r="H35" s="510"/>
      <c r="I35" s="510"/>
      <c r="J35" s="384"/>
    </row>
    <row r="36" spans="1:10" x14ac:dyDescent="0.2">
      <c r="A36" s="510"/>
      <c r="B36" s="510"/>
      <c r="C36" s="510"/>
      <c r="D36" s="510"/>
      <c r="E36" s="510"/>
      <c r="F36" s="510"/>
      <c r="G36" s="510"/>
      <c r="H36" s="510"/>
      <c r="I36" s="510"/>
      <c r="J36" s="384"/>
    </row>
    <row r="37" spans="1:10" x14ac:dyDescent="0.2">
      <c r="A37" s="510"/>
      <c r="B37" s="510"/>
      <c r="C37" s="510"/>
      <c r="D37" s="510"/>
      <c r="E37" s="510"/>
      <c r="F37" s="510"/>
      <c r="G37" s="510"/>
      <c r="H37" s="510"/>
      <c r="I37" s="510"/>
      <c r="J37" s="384"/>
    </row>
    <row r="38" spans="1:10" x14ac:dyDescent="0.2">
      <c r="A38" s="510"/>
      <c r="B38" s="510"/>
      <c r="C38" s="510"/>
      <c r="D38" s="510"/>
      <c r="E38" s="510"/>
      <c r="F38" s="510"/>
      <c r="G38" s="510"/>
      <c r="H38" s="510"/>
      <c r="I38" s="510"/>
      <c r="J38" s="384"/>
    </row>
    <row r="39" spans="1:10" x14ac:dyDescent="0.2">
      <c r="A39" s="510"/>
      <c r="B39" s="510"/>
      <c r="C39" s="510"/>
      <c r="D39" s="510"/>
      <c r="E39" s="510"/>
      <c r="F39" s="510"/>
      <c r="G39" s="510"/>
      <c r="H39" s="510"/>
      <c r="I39" s="510"/>
      <c r="J39" s="384"/>
    </row>
    <row r="40" spans="1:10" x14ac:dyDescent="0.2">
      <c r="A40" s="510"/>
      <c r="B40" s="510"/>
      <c r="C40" s="510"/>
      <c r="D40" s="510"/>
      <c r="E40" s="510"/>
      <c r="F40" s="510"/>
      <c r="G40" s="510"/>
      <c r="H40" s="510"/>
      <c r="I40" s="510"/>
      <c r="J40" s="384"/>
    </row>
    <row r="41" spans="1:10" x14ac:dyDescent="0.2">
      <c r="A41" s="510"/>
      <c r="B41" s="510"/>
      <c r="C41" s="510"/>
      <c r="D41" s="510"/>
      <c r="E41" s="510"/>
      <c r="F41" s="510"/>
      <c r="G41" s="510"/>
      <c r="H41" s="510"/>
      <c r="I41" s="510"/>
      <c r="J41" s="384"/>
    </row>
    <row r="42" spans="1:10" x14ac:dyDescent="0.2">
      <c r="A42" s="510"/>
      <c r="B42" s="510"/>
      <c r="C42" s="510"/>
      <c r="D42" s="510"/>
      <c r="E42" s="510"/>
      <c r="F42" s="510"/>
      <c r="G42" s="510"/>
      <c r="H42" s="510"/>
      <c r="I42" s="510"/>
      <c r="J42" s="384"/>
    </row>
    <row r="43" spans="1:10" x14ac:dyDescent="0.2">
      <c r="A43" s="510"/>
      <c r="B43" s="510"/>
      <c r="C43" s="510"/>
      <c r="D43" s="510"/>
      <c r="E43" s="510"/>
      <c r="F43" s="510"/>
      <c r="G43" s="510"/>
      <c r="H43" s="510"/>
      <c r="I43" s="510"/>
      <c r="J43" s="384"/>
    </row>
    <row r="44" spans="1:10" x14ac:dyDescent="0.2">
      <c r="A44" s="510"/>
      <c r="B44" s="510"/>
      <c r="C44" s="510"/>
      <c r="D44" s="510"/>
      <c r="E44" s="510"/>
      <c r="F44" s="510"/>
      <c r="G44" s="510"/>
      <c r="H44" s="510"/>
      <c r="I44" s="510"/>
      <c r="J44" s="384"/>
    </row>
    <row r="45" spans="1:10" x14ac:dyDescent="0.2">
      <c r="A45" s="510"/>
      <c r="B45" s="510"/>
      <c r="C45" s="510"/>
      <c r="D45" s="510"/>
      <c r="E45" s="510"/>
      <c r="F45" s="510"/>
      <c r="G45" s="510"/>
      <c r="H45" s="510"/>
      <c r="I45" s="510"/>
      <c r="J45" s="384"/>
    </row>
    <row r="46" spans="1:10" x14ac:dyDescent="0.2">
      <c r="A46" s="383"/>
      <c r="B46" s="383"/>
      <c r="C46" s="383"/>
      <c r="D46" s="383"/>
      <c r="E46" s="383"/>
      <c r="F46" s="383"/>
      <c r="G46" s="383"/>
      <c r="H46" s="383"/>
      <c r="I46" s="383"/>
      <c r="J46" s="383"/>
    </row>
  </sheetData>
  <sheetProtection algorithmName="SHA-512" hashValue="lrZfL1N69fjeFFQdRsgAXfCcmU9+yantHfhQtdhq0+1urDypVC2uMyGx3quQkdmC/ZW7nsdZ/aA84FN93eLPmw==" saltValue="yu2n0caewdVEgIZ8LYCg4w=="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U52"/>
  <sheetViews>
    <sheetView topLeftCell="A29" workbookViewId="0">
      <selection activeCell="E37" sqref="E37"/>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15" t="s">
        <v>553</v>
      </c>
      <c r="B1" s="516"/>
      <c r="C1" s="516"/>
      <c r="D1" s="516"/>
      <c r="E1" s="516"/>
      <c r="F1" s="516"/>
      <c r="G1" s="516"/>
      <c r="H1" s="517"/>
      <c r="I1" s="517"/>
      <c r="J1" s="282"/>
    </row>
    <row r="2" spans="1:21" ht="13.5" hidden="1" customHeight="1" x14ac:dyDescent="0.25">
      <c r="A2" s="184"/>
      <c r="B2" s="185"/>
      <c r="C2" s="185"/>
      <c r="D2" s="185"/>
      <c r="E2" s="185"/>
      <c r="F2" s="185"/>
      <c r="G2" s="185"/>
      <c r="H2" s="186"/>
      <c r="I2" s="186"/>
      <c r="J2" s="282"/>
    </row>
    <row r="3" spans="1:21" ht="43.5" hidden="1" customHeight="1" x14ac:dyDescent="0.25">
      <c r="A3" s="518" t="s">
        <v>554</v>
      </c>
      <c r="B3" s="517"/>
      <c r="C3" s="517"/>
      <c r="D3" s="517"/>
      <c r="E3" s="517"/>
      <c r="F3" s="517"/>
      <c r="G3" s="517"/>
      <c r="H3" s="517"/>
      <c r="I3" s="517"/>
      <c r="J3" s="282"/>
    </row>
    <row r="4" spans="1:21" ht="14.25" hidden="1" customHeight="1" x14ac:dyDescent="0.2"/>
    <row r="5" spans="1:21" ht="89.25" hidden="1" customHeight="1" x14ac:dyDescent="0.2">
      <c r="A5" s="527" t="s">
        <v>39</v>
      </c>
      <c r="B5" s="527"/>
      <c r="C5" s="527"/>
      <c r="D5" s="527"/>
      <c r="E5" s="129" t="s">
        <v>555</v>
      </c>
      <c r="F5" s="129" t="s">
        <v>556</v>
      </c>
      <c r="G5" s="129" t="s">
        <v>557</v>
      </c>
      <c r="H5" s="129" t="s">
        <v>558</v>
      </c>
      <c r="I5" s="120" t="s">
        <v>559</v>
      </c>
      <c r="J5" s="314"/>
      <c r="K5" s="322" t="s">
        <v>784</v>
      </c>
      <c r="L5" s="511" t="s">
        <v>788</v>
      </c>
      <c r="M5" s="512"/>
      <c r="N5" s="512"/>
      <c r="O5" s="512"/>
      <c r="P5" s="512"/>
      <c r="Q5" s="512"/>
      <c r="R5" s="512"/>
      <c r="S5" s="512"/>
      <c r="T5" s="512"/>
      <c r="U5" s="512"/>
    </row>
    <row r="6" spans="1:21" ht="14.25" hidden="1" customHeight="1" x14ac:dyDescent="0.2">
      <c r="A6" s="519" t="s">
        <v>49</v>
      </c>
      <c r="B6" s="519"/>
      <c r="C6" s="519"/>
      <c r="D6" s="519"/>
      <c r="E6" s="205"/>
      <c r="F6" s="206"/>
      <c r="G6" s="205"/>
      <c r="H6" s="207">
        <f>E6+F6+G6</f>
        <v>0</v>
      </c>
      <c r="I6" s="214"/>
      <c r="J6" s="313"/>
      <c r="K6" s="317">
        <f t="shared" ref="K6:K8" si="0">H6</f>
        <v>0</v>
      </c>
      <c r="L6" s="312"/>
    </row>
    <row r="7" spans="1:21" ht="14.25" hidden="1" customHeight="1" x14ac:dyDescent="0.2">
      <c r="A7" s="519" t="s">
        <v>50</v>
      </c>
      <c r="B7" s="453"/>
      <c r="C7" s="453"/>
      <c r="D7" s="453"/>
      <c r="E7" s="205"/>
      <c r="F7" s="206"/>
      <c r="G7" s="205"/>
      <c r="H7" s="207">
        <f>E7+F7+G7</f>
        <v>0</v>
      </c>
      <c r="I7" s="214"/>
      <c r="J7" s="313"/>
      <c r="K7" s="317">
        <f t="shared" si="0"/>
        <v>0</v>
      </c>
    </row>
    <row r="8" spans="1:21" ht="14.25" hidden="1" customHeight="1" x14ac:dyDescent="0.2">
      <c r="A8" s="519" t="s">
        <v>40</v>
      </c>
      <c r="B8" s="519"/>
      <c r="C8" s="519"/>
      <c r="D8" s="519"/>
      <c r="E8" s="205"/>
      <c r="F8" s="206"/>
      <c r="G8" s="205"/>
      <c r="H8" s="316">
        <f>G24</f>
        <v>0</v>
      </c>
      <c r="I8" s="214"/>
      <c r="J8" s="313"/>
      <c r="K8" s="318">
        <f t="shared" si="0"/>
        <v>0</v>
      </c>
    </row>
    <row r="9" spans="1:21" ht="29.25" hidden="1" customHeight="1" x14ac:dyDescent="0.2">
      <c r="A9" s="519" t="s">
        <v>410</v>
      </c>
      <c r="B9" s="519"/>
      <c r="C9" s="519"/>
      <c r="D9" s="519"/>
      <c r="E9" s="205"/>
      <c r="F9" s="206"/>
      <c r="G9" s="205"/>
      <c r="H9" s="207">
        <f t="shared" ref="H9:H14" si="1">E9+F9+G9</f>
        <v>0</v>
      </c>
      <c r="I9" s="215"/>
      <c r="J9" s="315"/>
    </row>
    <row r="10" spans="1:21" ht="30" hidden="1" customHeight="1" x14ac:dyDescent="0.2">
      <c r="A10" s="519" t="s">
        <v>411</v>
      </c>
      <c r="B10" s="519"/>
      <c r="C10" s="519"/>
      <c r="D10" s="519"/>
      <c r="E10" s="205"/>
      <c r="F10" s="206"/>
      <c r="G10" s="205"/>
      <c r="H10" s="207">
        <f t="shared" si="1"/>
        <v>0</v>
      </c>
      <c r="I10" s="215"/>
      <c r="J10" s="315"/>
    </row>
    <row r="11" spans="1:21" ht="28.5" hidden="1" customHeight="1" x14ac:dyDescent="0.2">
      <c r="A11" s="519" t="s">
        <v>405</v>
      </c>
      <c r="B11" s="519"/>
      <c r="C11" s="519"/>
      <c r="D11" s="519"/>
      <c r="E11" s="205"/>
      <c r="F11" s="206"/>
      <c r="G11" s="205"/>
      <c r="H11" s="207">
        <f t="shared" si="1"/>
        <v>0</v>
      </c>
      <c r="I11" s="215"/>
      <c r="J11" s="315"/>
    </row>
    <row r="12" spans="1:21" ht="28.5" hidden="1" customHeight="1" x14ac:dyDescent="0.2">
      <c r="A12" s="519" t="s">
        <v>560</v>
      </c>
      <c r="B12" s="519"/>
      <c r="C12" s="519"/>
      <c r="D12" s="519"/>
      <c r="E12" s="206"/>
      <c r="F12" s="206"/>
      <c r="G12" s="206"/>
      <c r="H12" s="207">
        <f t="shared" si="1"/>
        <v>0</v>
      </c>
      <c r="I12" s="215"/>
      <c r="J12" s="315"/>
    </row>
    <row r="13" spans="1:21" ht="28.5" hidden="1" customHeight="1" x14ac:dyDescent="0.25">
      <c r="A13" s="519" t="s">
        <v>408</v>
      </c>
      <c r="B13" s="526"/>
      <c r="C13" s="526"/>
      <c r="D13" s="526"/>
      <c r="E13" s="205"/>
      <c r="F13" s="206"/>
      <c r="G13" s="205"/>
      <c r="H13" s="207">
        <f t="shared" si="1"/>
        <v>0</v>
      </c>
      <c r="I13" s="215"/>
      <c r="J13" s="315"/>
    </row>
    <row r="14" spans="1:21" ht="28.5" hidden="1" customHeight="1" x14ac:dyDescent="0.25">
      <c r="A14" s="519" t="s">
        <v>412</v>
      </c>
      <c r="B14" s="526"/>
      <c r="C14" s="526"/>
      <c r="D14" s="526"/>
      <c r="E14" s="206"/>
      <c r="F14" s="206"/>
      <c r="G14" s="206"/>
      <c r="H14" s="207">
        <f t="shared" si="1"/>
        <v>0</v>
      </c>
      <c r="I14" s="215"/>
      <c r="J14" s="315"/>
    </row>
    <row r="15" spans="1:21" ht="14.25" hidden="1" customHeight="1" x14ac:dyDescent="0.2"/>
    <row r="16" spans="1:21" ht="35.25" hidden="1" customHeight="1" x14ac:dyDescent="0.25">
      <c r="A16" s="524" t="s">
        <v>41</v>
      </c>
      <c r="B16" s="525"/>
      <c r="C16" s="525"/>
      <c r="D16" s="525"/>
      <c r="E16" s="504"/>
      <c r="F16" s="504"/>
      <c r="G16" s="523"/>
      <c r="H16" s="523"/>
      <c r="I16" s="523"/>
      <c r="J16" s="227"/>
    </row>
    <row r="17" spans="1:12" ht="14.25" hidden="1" customHeight="1" x14ac:dyDescent="0.2"/>
    <row r="18" spans="1:12" ht="38.25" hidden="1" customHeight="1" x14ac:dyDescent="0.2">
      <c r="A18" s="520" t="s">
        <v>365</v>
      </c>
      <c r="B18" s="521"/>
      <c r="C18" s="521"/>
      <c r="D18" s="522"/>
      <c r="E18" s="129" t="s">
        <v>449</v>
      </c>
      <c r="F18" s="129" t="s">
        <v>42</v>
      </c>
      <c r="G18" s="129" t="s">
        <v>43</v>
      </c>
      <c r="H18" s="129" t="s">
        <v>44</v>
      </c>
    </row>
    <row r="19" spans="1:12" ht="14.25" hidden="1" customHeight="1" x14ac:dyDescent="0.2">
      <c r="A19" s="529" t="s">
        <v>45</v>
      </c>
      <c r="B19" s="530"/>
      <c r="C19" s="530"/>
      <c r="D19" s="531"/>
      <c r="E19" s="210"/>
      <c r="F19" s="211"/>
      <c r="G19" s="212">
        <f>E19+F19</f>
        <v>0</v>
      </c>
      <c r="H19" s="213">
        <f>IF($G$24=0,0,G19/$G$24)</f>
        <v>0</v>
      </c>
    </row>
    <row r="20" spans="1:12" ht="14.25" hidden="1" customHeight="1" x14ac:dyDescent="0.2">
      <c r="A20" s="529" t="s">
        <v>46</v>
      </c>
      <c r="B20" s="530"/>
      <c r="C20" s="530"/>
      <c r="D20" s="531"/>
      <c r="E20" s="210"/>
      <c r="F20" s="211"/>
      <c r="G20" s="212">
        <f>E20+F20</f>
        <v>0</v>
      </c>
      <c r="H20" s="213">
        <f>IF($G$24=0,0,G20/$G$24)</f>
        <v>0</v>
      </c>
    </row>
    <row r="21" spans="1:12" ht="14.25" hidden="1" customHeight="1" x14ac:dyDescent="0.2">
      <c r="A21" s="529" t="s">
        <v>47</v>
      </c>
      <c r="B21" s="530"/>
      <c r="C21" s="530"/>
      <c r="D21" s="531"/>
      <c r="E21" s="210"/>
      <c r="F21" s="211"/>
      <c r="G21" s="212">
        <f>E21+F21</f>
        <v>0</v>
      </c>
      <c r="H21" s="213">
        <f>IF($G$24=0,0,G21/$G$24)</f>
        <v>0</v>
      </c>
    </row>
    <row r="22" spans="1:12" ht="14.25" hidden="1" customHeight="1" x14ac:dyDescent="0.2">
      <c r="A22" s="529" t="s">
        <v>48</v>
      </c>
      <c r="B22" s="530"/>
      <c r="C22" s="530"/>
      <c r="D22" s="531"/>
      <c r="E22" s="210"/>
      <c r="F22" s="211"/>
      <c r="G22" s="212">
        <f>E22+F22</f>
        <v>0</v>
      </c>
      <c r="H22" s="213">
        <f>IF($G$24=0,0,G22/$G$24)</f>
        <v>0</v>
      </c>
    </row>
    <row r="23" spans="1:12" ht="14.25" hidden="1" customHeight="1" x14ac:dyDescent="0.2">
      <c r="A23" s="529" t="s">
        <v>366</v>
      </c>
      <c r="B23" s="530"/>
      <c r="C23" s="530"/>
      <c r="D23" s="531"/>
      <c r="E23" s="210"/>
      <c r="F23" s="211"/>
      <c r="G23" s="212">
        <f>E23+F23</f>
        <v>0</v>
      </c>
      <c r="H23" s="213">
        <f>IF($G$24=0,0,G23/$G$24)</f>
        <v>0</v>
      </c>
    </row>
    <row r="24" spans="1:12" ht="14.25" hidden="1" customHeight="1" x14ac:dyDescent="0.2">
      <c r="A24" s="532" t="s">
        <v>43</v>
      </c>
      <c r="B24" s="533"/>
      <c r="C24" s="533"/>
      <c r="D24" s="534"/>
      <c r="E24" s="212">
        <f>SUM(E19:E23)</f>
        <v>0</v>
      </c>
      <c r="F24" s="212">
        <f>SUM(F19:F23)</f>
        <v>0</v>
      </c>
      <c r="G24" s="212">
        <f>SUM(G19:G23)</f>
        <v>0</v>
      </c>
      <c r="H24" s="213">
        <f>SUM(H19:H23)</f>
        <v>0</v>
      </c>
    </row>
    <row r="25" spans="1:12" ht="14.25" hidden="1" customHeight="1" x14ac:dyDescent="0.2"/>
    <row r="26" spans="1:12" ht="35.25" hidden="1" customHeight="1" x14ac:dyDescent="0.2">
      <c r="A26" s="524" t="s">
        <v>41</v>
      </c>
      <c r="B26" s="525"/>
      <c r="C26" s="525"/>
      <c r="D26" s="525"/>
      <c r="E26" s="503"/>
      <c r="F26" s="503"/>
      <c r="G26" s="503"/>
      <c r="H26" s="528"/>
    </row>
    <row r="27" spans="1:12" ht="14.25" hidden="1" customHeight="1" x14ac:dyDescent="0.2"/>
    <row r="28" spans="1:12" ht="14.25" hidden="1" customHeight="1" x14ac:dyDescent="0.2"/>
    <row r="29" spans="1:12" ht="88.5" customHeight="1" x14ac:dyDescent="0.25">
      <c r="A29" s="513" t="s">
        <v>824</v>
      </c>
      <c r="B29" s="476"/>
      <c r="C29" s="476"/>
      <c r="D29" s="476"/>
      <c r="E29" s="476"/>
      <c r="F29" s="476"/>
      <c r="G29" s="476"/>
      <c r="H29" s="514"/>
      <c r="I29" s="370"/>
      <c r="J29" s="370"/>
      <c r="K29" s="176"/>
      <c r="L29" s="176"/>
    </row>
    <row r="30" spans="1:12" x14ac:dyDescent="0.2">
      <c r="A30" s="370"/>
      <c r="B30" s="370"/>
      <c r="C30" s="370"/>
      <c r="D30" s="370"/>
      <c r="E30" s="370"/>
      <c r="F30" s="370"/>
      <c r="G30" s="370"/>
      <c r="H30" s="370"/>
      <c r="I30" s="370"/>
      <c r="J30" s="370"/>
      <c r="L30" s="176"/>
    </row>
    <row r="31" spans="1:12" ht="30" customHeight="1" x14ac:dyDescent="0.25">
      <c r="A31" s="535" t="s">
        <v>713</v>
      </c>
      <c r="B31" s="514"/>
      <c r="C31" s="514"/>
      <c r="D31" s="514"/>
      <c r="E31" s="514"/>
      <c r="F31" s="514"/>
      <c r="G31" s="514"/>
      <c r="H31" s="370"/>
      <c r="I31" s="370"/>
      <c r="J31" s="370"/>
      <c r="L31" s="176"/>
    </row>
    <row r="32" spans="1:12" x14ac:dyDescent="0.2">
      <c r="A32" s="370"/>
      <c r="B32" s="370"/>
      <c r="C32" s="370"/>
      <c r="D32" s="370"/>
      <c r="E32" s="370"/>
      <c r="F32" s="370"/>
      <c r="G32" s="370"/>
      <c r="H32" s="370"/>
      <c r="I32" s="370"/>
      <c r="J32" s="370"/>
      <c r="L32" s="176"/>
    </row>
    <row r="33" spans="1:21" ht="105" customHeight="1" x14ac:dyDescent="0.2">
      <c r="A33" s="527" t="s">
        <v>39</v>
      </c>
      <c r="B33" s="527"/>
      <c r="C33" s="527"/>
      <c r="D33" s="527"/>
      <c r="E33" s="187"/>
      <c r="F33" s="437" t="s">
        <v>825</v>
      </c>
      <c r="G33" s="437" t="s">
        <v>557</v>
      </c>
      <c r="H33" s="385" t="s">
        <v>826</v>
      </c>
      <c r="I33" s="386" t="s">
        <v>827</v>
      </c>
      <c r="J33" s="438"/>
      <c r="K33" s="322" t="s">
        <v>784</v>
      </c>
      <c r="L33" s="511" t="s">
        <v>788</v>
      </c>
      <c r="M33" s="512"/>
      <c r="N33" s="512"/>
      <c r="O33" s="512"/>
      <c r="P33" s="512"/>
      <c r="Q33" s="512"/>
      <c r="R33" s="512"/>
      <c r="S33" s="512"/>
      <c r="T33" s="512"/>
      <c r="U33" s="512"/>
    </row>
    <row r="34" spans="1:21" x14ac:dyDescent="0.2">
      <c r="A34" s="519" t="s">
        <v>49</v>
      </c>
      <c r="B34" s="519"/>
      <c r="C34" s="519"/>
      <c r="D34" s="519"/>
      <c r="E34" s="207"/>
      <c r="F34" s="206"/>
      <c r="G34" s="206"/>
      <c r="H34" s="207">
        <f>G34+F34</f>
        <v>0</v>
      </c>
      <c r="I34" s="206"/>
      <c r="J34" s="439"/>
      <c r="K34" s="317">
        <f t="shared" ref="K34:K36" si="2">H34</f>
        <v>0</v>
      </c>
      <c r="L34" s="176"/>
    </row>
    <row r="35" spans="1:21" x14ac:dyDescent="0.2">
      <c r="A35" s="519" t="s">
        <v>50</v>
      </c>
      <c r="B35" s="453"/>
      <c r="C35" s="453"/>
      <c r="D35" s="453"/>
      <c r="E35" s="207"/>
      <c r="F35" s="206"/>
      <c r="G35" s="206"/>
      <c r="H35" s="207">
        <f>G35+F35</f>
        <v>0</v>
      </c>
      <c r="I35" s="206"/>
      <c r="J35" s="439"/>
      <c r="K35" s="317">
        <f t="shared" si="2"/>
        <v>0</v>
      </c>
      <c r="L35" s="176"/>
    </row>
    <row r="36" spans="1:21" x14ac:dyDescent="0.2">
      <c r="A36" s="519" t="s">
        <v>40</v>
      </c>
      <c r="B36" s="519"/>
      <c r="C36" s="519"/>
      <c r="D36" s="519"/>
      <c r="E36" s="207"/>
      <c r="F36" s="206"/>
      <c r="G36" s="206"/>
      <c r="H36" s="207">
        <f>G48</f>
        <v>0</v>
      </c>
      <c r="I36" s="206"/>
      <c r="J36" s="439"/>
      <c r="K36" s="317">
        <f t="shared" si="2"/>
        <v>0</v>
      </c>
      <c r="L36" s="176"/>
    </row>
    <row r="37" spans="1:21" x14ac:dyDescent="0.2">
      <c r="A37" s="519" t="s">
        <v>712</v>
      </c>
      <c r="B37" s="519"/>
      <c r="C37" s="519"/>
      <c r="D37" s="519"/>
      <c r="E37" s="207"/>
      <c r="F37" s="206"/>
      <c r="G37" s="206"/>
      <c r="H37" s="207">
        <f>G37+F37</f>
        <v>0</v>
      </c>
      <c r="I37" s="207"/>
      <c r="J37" s="440"/>
      <c r="L37" s="176"/>
    </row>
    <row r="38" spans="1:21" x14ac:dyDescent="0.2">
      <c r="A38" s="519" t="s">
        <v>716</v>
      </c>
      <c r="B38" s="519"/>
      <c r="C38" s="519"/>
      <c r="D38" s="519"/>
      <c r="E38" s="207"/>
      <c r="F38" s="206"/>
      <c r="G38" s="206"/>
      <c r="H38" s="207">
        <f>G38+F38</f>
        <v>0</v>
      </c>
      <c r="I38" s="207"/>
      <c r="J38" s="440"/>
      <c r="L38" s="176"/>
    </row>
    <row r="39" spans="1:21" x14ac:dyDescent="0.2">
      <c r="A39" s="370"/>
      <c r="B39" s="370"/>
      <c r="C39" s="370"/>
      <c r="D39" s="370"/>
      <c r="E39" s="370"/>
      <c r="F39" s="370"/>
      <c r="G39" s="370"/>
      <c r="H39" s="370"/>
      <c r="I39" s="370"/>
      <c r="J39" s="370"/>
      <c r="L39" s="176"/>
    </row>
    <row r="40" spans="1:21" ht="77.099999999999994" customHeight="1" x14ac:dyDescent="0.2">
      <c r="A40" s="524" t="s">
        <v>41</v>
      </c>
      <c r="B40" s="525"/>
      <c r="C40" s="525"/>
      <c r="D40" s="525"/>
      <c r="E40" s="536"/>
      <c r="F40" s="536"/>
      <c r="G40" s="537"/>
      <c r="H40" s="537"/>
      <c r="I40" s="370"/>
      <c r="J40" s="370"/>
      <c r="L40" s="176"/>
    </row>
    <row r="41" spans="1:21" x14ac:dyDescent="0.2">
      <c r="A41" s="370"/>
      <c r="B41" s="370"/>
      <c r="C41" s="370"/>
      <c r="D41" s="370"/>
      <c r="E41" s="370"/>
      <c r="F41" s="370"/>
      <c r="G41" s="370"/>
      <c r="H41" s="370"/>
      <c r="I41" s="370"/>
      <c r="J41" s="370"/>
      <c r="L41" s="176"/>
    </row>
    <row r="42" spans="1:21" ht="38.25" x14ac:dyDescent="0.2">
      <c r="A42" s="520" t="s">
        <v>365</v>
      </c>
      <c r="B42" s="521"/>
      <c r="C42" s="521"/>
      <c r="D42" s="522"/>
      <c r="E42" s="222" t="s">
        <v>449</v>
      </c>
      <c r="F42" s="222" t="s">
        <v>42</v>
      </c>
      <c r="G42" s="222" t="s">
        <v>43</v>
      </c>
      <c r="H42" s="222" t="s">
        <v>44</v>
      </c>
      <c r="I42" s="370"/>
      <c r="J42" s="370"/>
      <c r="L42" s="176"/>
    </row>
    <row r="43" spans="1:21" x14ac:dyDescent="0.2">
      <c r="A43" s="529" t="s">
        <v>45</v>
      </c>
      <c r="B43" s="530"/>
      <c r="C43" s="530"/>
      <c r="D43" s="531"/>
      <c r="E43" s="208"/>
      <c r="F43" s="208"/>
      <c r="G43" s="209">
        <f>SUM(E43:F43)</f>
        <v>0</v>
      </c>
      <c r="H43" s="9">
        <f>IF($G$48=0,0,G43/$G$48)</f>
        <v>0</v>
      </c>
      <c r="I43" s="370"/>
      <c r="J43" s="370"/>
      <c r="L43" s="176"/>
    </row>
    <row r="44" spans="1:21" x14ac:dyDescent="0.2">
      <c r="A44" s="529" t="s">
        <v>46</v>
      </c>
      <c r="B44" s="530"/>
      <c r="C44" s="530"/>
      <c r="D44" s="531"/>
      <c r="E44" s="208"/>
      <c r="F44" s="208"/>
      <c r="G44" s="209">
        <f>SUM(E44:F44)</f>
        <v>0</v>
      </c>
      <c r="H44" s="9">
        <f>IF($G$48=0,0,G44/$G$48)</f>
        <v>0</v>
      </c>
      <c r="I44" s="370"/>
      <c r="J44" s="370"/>
      <c r="L44" s="176"/>
    </row>
    <row r="45" spans="1:21" x14ac:dyDescent="0.2">
      <c r="A45" s="529" t="s">
        <v>47</v>
      </c>
      <c r="B45" s="530"/>
      <c r="C45" s="530"/>
      <c r="D45" s="531"/>
      <c r="E45" s="208"/>
      <c r="F45" s="208"/>
      <c r="G45" s="209">
        <f>SUM(E45:F45)</f>
        <v>0</v>
      </c>
      <c r="H45" s="9">
        <f>IF($G$48=0,0,G45/$G$48)</f>
        <v>0</v>
      </c>
      <c r="I45" s="370"/>
      <c r="J45" s="370"/>
      <c r="L45" s="176"/>
    </row>
    <row r="46" spans="1:21" x14ac:dyDescent="0.2">
      <c r="A46" s="529" t="s">
        <v>48</v>
      </c>
      <c r="B46" s="530"/>
      <c r="C46" s="530"/>
      <c r="D46" s="531"/>
      <c r="E46" s="208"/>
      <c r="F46" s="208"/>
      <c r="G46" s="209">
        <f>SUM(E46:F46)</f>
        <v>0</v>
      </c>
      <c r="H46" s="9">
        <f>IF($G$48=0,0,G46/$G$48)</f>
        <v>0</v>
      </c>
      <c r="I46" s="370"/>
      <c r="J46" s="370"/>
      <c r="L46" s="176"/>
    </row>
    <row r="47" spans="1:21" x14ac:dyDescent="0.2">
      <c r="A47" s="529" t="s">
        <v>366</v>
      </c>
      <c r="B47" s="530"/>
      <c r="C47" s="530"/>
      <c r="D47" s="531"/>
      <c r="E47" s="208"/>
      <c r="F47" s="208"/>
      <c r="G47" s="209">
        <f>SUM(E47:F47)</f>
        <v>0</v>
      </c>
      <c r="H47" s="9">
        <f>IF($G$48=0,0,G47/$G$48)</f>
        <v>0</v>
      </c>
      <c r="I47" s="370"/>
      <c r="J47" s="370"/>
      <c r="L47" s="176"/>
    </row>
    <row r="48" spans="1:21" x14ac:dyDescent="0.2">
      <c r="A48" s="532" t="s">
        <v>43</v>
      </c>
      <c r="B48" s="533"/>
      <c r="C48" s="533"/>
      <c r="D48" s="534"/>
      <c r="E48" s="209">
        <f>SUM(E43:E47)</f>
        <v>0</v>
      </c>
      <c r="F48" s="209">
        <f>SUM(F43:F47)</f>
        <v>0</v>
      </c>
      <c r="G48" s="209">
        <f>SUM(G43:G47)</f>
        <v>0</v>
      </c>
      <c r="H48" s="9">
        <f>SUM(H43:H47)</f>
        <v>0</v>
      </c>
      <c r="I48" s="370"/>
      <c r="J48" s="370"/>
      <c r="L48" s="176"/>
    </row>
    <row r="49" spans="1:12" x14ac:dyDescent="0.2">
      <c r="A49" s="370"/>
      <c r="B49" s="370"/>
      <c r="C49" s="370"/>
      <c r="D49" s="370"/>
      <c r="E49" s="370"/>
      <c r="F49" s="370"/>
      <c r="G49" s="370"/>
      <c r="H49" s="370"/>
      <c r="I49" s="370"/>
      <c r="J49" s="370"/>
      <c r="L49" s="176"/>
    </row>
    <row r="50" spans="1:12" ht="50.1" customHeight="1" x14ac:dyDescent="0.2">
      <c r="A50" s="524" t="s">
        <v>41</v>
      </c>
      <c r="B50" s="525"/>
      <c r="C50" s="525"/>
      <c r="D50" s="525"/>
      <c r="E50" s="538"/>
      <c r="F50" s="539"/>
      <c r="G50" s="539"/>
      <c r="H50" s="540"/>
      <c r="I50" s="370"/>
      <c r="J50" s="370"/>
      <c r="L50" s="176"/>
    </row>
    <row r="51" spans="1:12" x14ac:dyDescent="0.2">
      <c r="A51" s="370"/>
      <c r="B51" s="370"/>
      <c r="C51" s="370"/>
      <c r="D51" s="370"/>
      <c r="E51" s="370"/>
      <c r="F51" s="370"/>
      <c r="G51" s="370"/>
      <c r="H51" s="370"/>
      <c r="I51" s="370"/>
      <c r="J51" s="370"/>
      <c r="L51" s="176"/>
    </row>
    <row r="52" spans="1:12" x14ac:dyDescent="0.2">
      <c r="L52" s="176"/>
    </row>
  </sheetData>
  <sheetProtection algorithmName="SHA-512" hashValue="wnO4aGxxDSJ9NzZU7UJLEUcoH6FCqvxR7YFB9Zfmskw7Z2Hr13BU9akFH37ZIElBseZY6o/3TRNp5lktZw6kdQ==" saltValue="KH57WTScqcOZsA86Qu1DJQ=="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scale="83"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30" workbookViewId="0">
      <selection activeCell="L53" sqref="L53"/>
    </sheetView>
  </sheetViews>
  <sheetFormatPr defaultRowHeight="15" x14ac:dyDescent="0.25"/>
  <cols>
    <col min="1" max="4" width="9" customWidth="1"/>
    <col min="5" max="9" width="11.7109375" customWidth="1"/>
    <col min="10" max="10" width="4.7109375" style="27" customWidth="1"/>
    <col min="11" max="11" width="11.7109375" style="324" customWidth="1"/>
    <col min="12" max="21" width="11.7109375" customWidth="1"/>
  </cols>
  <sheetData>
    <row r="1" spans="1:19" ht="74.25" hidden="1" customHeight="1" x14ac:dyDescent="0.25">
      <c r="A1" s="515" t="s">
        <v>553</v>
      </c>
      <c r="B1" s="516"/>
      <c r="C1" s="516"/>
      <c r="D1" s="516"/>
      <c r="E1" s="516"/>
      <c r="F1" s="516"/>
      <c r="G1" s="516"/>
      <c r="H1" s="517"/>
      <c r="I1" s="517"/>
      <c r="J1" s="285"/>
    </row>
    <row r="2" spans="1:19" hidden="1" x14ac:dyDescent="0.25">
      <c r="A2" s="6"/>
      <c r="B2" s="6"/>
      <c r="C2" s="6"/>
      <c r="D2" s="6"/>
      <c r="E2" s="6"/>
      <c r="F2" s="6"/>
      <c r="G2" s="6"/>
      <c r="H2" s="6"/>
      <c r="I2" s="6"/>
      <c r="J2" s="176"/>
    </row>
    <row r="3" spans="1:19" ht="89.25" hidden="1" customHeight="1" x14ac:dyDescent="0.25">
      <c r="A3" s="518" t="s">
        <v>726</v>
      </c>
      <c r="B3" s="547"/>
      <c r="C3" s="547"/>
      <c r="D3" s="547"/>
      <c r="E3" s="547"/>
      <c r="F3" s="547"/>
      <c r="G3" s="547"/>
      <c r="H3" s="517"/>
      <c r="I3" s="517"/>
      <c r="J3" s="285"/>
    </row>
    <row r="4" spans="1:19" hidden="1" x14ac:dyDescent="0.25">
      <c r="A4" s="6"/>
      <c r="B4" s="6"/>
      <c r="C4" s="6"/>
      <c r="D4" s="6"/>
      <c r="E4" s="6"/>
      <c r="F4" s="6"/>
      <c r="G4" s="6"/>
      <c r="H4" s="6"/>
      <c r="I4" s="6"/>
      <c r="J4" s="176"/>
    </row>
    <row r="5" spans="1:19" ht="89.25" hidden="1" x14ac:dyDescent="0.25">
      <c r="A5" s="527" t="s">
        <v>39</v>
      </c>
      <c r="B5" s="527"/>
      <c r="C5" s="527"/>
      <c r="D5" s="527"/>
      <c r="E5" s="269" t="s">
        <v>555</v>
      </c>
      <c r="F5" s="269" t="s">
        <v>556</v>
      </c>
      <c r="G5" s="269" t="s">
        <v>557</v>
      </c>
      <c r="H5" s="269" t="s">
        <v>558</v>
      </c>
      <c r="I5" s="270" t="s">
        <v>559</v>
      </c>
      <c r="J5" s="314"/>
      <c r="K5" s="322" t="s">
        <v>784</v>
      </c>
      <c r="L5" s="541" t="s">
        <v>787</v>
      </c>
      <c r="M5" s="542"/>
      <c r="N5" s="542"/>
      <c r="O5" s="542"/>
      <c r="P5" s="542"/>
      <c r="Q5" s="542"/>
      <c r="R5" s="542"/>
      <c r="S5" s="542"/>
    </row>
    <row r="6" spans="1:19" ht="29.25" hidden="1" customHeight="1" x14ac:dyDescent="0.25">
      <c r="A6" s="519" t="s">
        <v>50</v>
      </c>
      <c r="B6" s="519"/>
      <c r="C6" s="519"/>
      <c r="D6" s="519"/>
      <c r="E6" s="218"/>
      <c r="F6" s="218"/>
      <c r="G6" s="216"/>
      <c r="H6" s="217">
        <f>E6+F6+G6</f>
        <v>0</v>
      </c>
      <c r="I6" s="173"/>
      <c r="J6" s="320"/>
      <c r="K6" s="323">
        <f t="shared" ref="K6:K10" si="0">H6</f>
        <v>0</v>
      </c>
    </row>
    <row r="7" spans="1:19" hidden="1" x14ac:dyDescent="0.25">
      <c r="A7" s="519" t="s">
        <v>49</v>
      </c>
      <c r="B7" s="519"/>
      <c r="C7" s="519"/>
      <c r="D7" s="519"/>
      <c r="E7" s="218"/>
      <c r="F7" s="218"/>
      <c r="G7" s="216"/>
      <c r="H7" s="217">
        <f>E7+F7+G7</f>
        <v>0</v>
      </c>
      <c r="I7" s="173"/>
      <c r="J7" s="320"/>
      <c r="K7" s="323">
        <f t="shared" si="0"/>
        <v>0</v>
      </c>
    </row>
    <row r="8" spans="1:19" ht="45" hidden="1" customHeight="1" x14ac:dyDescent="0.25">
      <c r="A8" s="519" t="s">
        <v>727</v>
      </c>
      <c r="B8" s="519"/>
      <c r="C8" s="519"/>
      <c r="D8" s="519"/>
      <c r="E8" s="218"/>
      <c r="F8" s="218"/>
      <c r="G8" s="216"/>
      <c r="H8" s="216"/>
      <c r="I8" s="173"/>
      <c r="J8" s="320"/>
      <c r="K8" s="323">
        <f t="shared" si="0"/>
        <v>0</v>
      </c>
    </row>
    <row r="9" spans="1:19" ht="30" hidden="1" customHeight="1" x14ac:dyDescent="0.25">
      <c r="A9" s="519" t="s">
        <v>728</v>
      </c>
      <c r="B9" s="519"/>
      <c r="C9" s="519"/>
      <c r="D9" s="519"/>
      <c r="E9" s="218"/>
      <c r="F9" s="218"/>
      <c r="G9" s="216"/>
      <c r="H9" s="217">
        <f>E9+F9+G9</f>
        <v>0</v>
      </c>
      <c r="I9" s="173"/>
      <c r="J9" s="320"/>
      <c r="K9" s="323">
        <f t="shared" si="0"/>
        <v>0</v>
      </c>
    </row>
    <row r="10" spans="1:19" hidden="1" x14ac:dyDescent="0.25">
      <c r="A10" s="519" t="s">
        <v>729</v>
      </c>
      <c r="B10" s="519"/>
      <c r="C10" s="519"/>
      <c r="D10" s="519"/>
      <c r="E10" s="218"/>
      <c r="F10" s="218"/>
      <c r="G10" s="216"/>
      <c r="H10" s="216"/>
      <c r="I10" s="173"/>
      <c r="J10" s="320"/>
      <c r="K10" s="323">
        <f t="shared" si="0"/>
        <v>0</v>
      </c>
    </row>
    <row r="11" spans="1:19" hidden="1" x14ac:dyDescent="0.25">
      <c r="A11" s="519" t="s">
        <v>712</v>
      </c>
      <c r="B11" s="519"/>
      <c r="C11" s="519"/>
      <c r="D11" s="519"/>
      <c r="E11" s="173"/>
      <c r="F11" s="173"/>
      <c r="G11" s="173"/>
      <c r="H11" s="219">
        <f>E11+F11+G11</f>
        <v>0</v>
      </c>
      <c r="I11" s="219"/>
      <c r="J11" s="321"/>
    </row>
    <row r="12" spans="1:19" hidden="1" x14ac:dyDescent="0.25">
      <c r="A12" s="519" t="s">
        <v>730</v>
      </c>
      <c r="B12" s="519"/>
      <c r="C12" s="519"/>
      <c r="D12" s="519"/>
      <c r="E12" s="173"/>
      <c r="F12" s="173"/>
      <c r="G12" s="173"/>
      <c r="H12" s="219">
        <f>E12+F12+G12</f>
        <v>0</v>
      </c>
      <c r="I12" s="219"/>
      <c r="J12" s="321"/>
    </row>
    <row r="13" spans="1:19" hidden="1" x14ac:dyDescent="0.25">
      <c r="A13" s="519" t="s">
        <v>731</v>
      </c>
      <c r="B13" s="519"/>
      <c r="C13" s="519"/>
      <c r="D13" s="519"/>
      <c r="E13" s="173"/>
      <c r="F13" s="173"/>
      <c r="G13" s="173"/>
      <c r="H13" s="219">
        <f>E13+F13+G13</f>
        <v>0</v>
      </c>
      <c r="I13" s="219"/>
      <c r="J13" s="321"/>
    </row>
    <row r="14" spans="1:19" hidden="1" x14ac:dyDescent="0.25">
      <c r="A14" s="6"/>
      <c r="B14" s="6"/>
      <c r="C14" s="6"/>
      <c r="D14" s="6"/>
      <c r="E14" s="6"/>
      <c r="F14" s="6"/>
      <c r="G14" s="6"/>
      <c r="H14" s="6"/>
      <c r="I14" s="6"/>
      <c r="J14" s="176"/>
    </row>
    <row r="15" spans="1:19" hidden="1" x14ac:dyDescent="0.25">
      <c r="A15" s="451" t="s">
        <v>41</v>
      </c>
      <c r="B15" s="452"/>
      <c r="C15" s="452"/>
      <c r="D15" s="452"/>
      <c r="E15" s="504"/>
      <c r="F15" s="504"/>
      <c r="G15" s="523"/>
      <c r="H15" s="523"/>
      <c r="I15" s="523"/>
      <c r="J15" s="232"/>
    </row>
    <row r="16" spans="1:19" hidden="1" x14ac:dyDescent="0.25">
      <c r="A16" s="12"/>
      <c r="B16" s="13"/>
      <c r="C16" s="13"/>
      <c r="D16" s="13"/>
      <c r="E16" s="226"/>
      <c r="F16" s="226"/>
      <c r="G16" s="227"/>
      <c r="H16" s="227"/>
      <c r="I16" s="227"/>
      <c r="J16" s="232"/>
    </row>
    <row r="17" spans="1:21" ht="38.25" hidden="1" x14ac:dyDescent="0.25">
      <c r="A17" s="548" t="s">
        <v>732</v>
      </c>
      <c r="B17" s="549"/>
      <c r="C17" s="549"/>
      <c r="D17" s="550"/>
      <c r="E17" s="269" t="s">
        <v>449</v>
      </c>
      <c r="F17" s="269" t="s">
        <v>42</v>
      </c>
      <c r="G17" s="269" t="s">
        <v>43</v>
      </c>
      <c r="H17" s="269" t="s">
        <v>44</v>
      </c>
    </row>
    <row r="18" spans="1:21" hidden="1" x14ac:dyDescent="0.25">
      <c r="A18" s="529" t="s">
        <v>45</v>
      </c>
      <c r="B18" s="530"/>
      <c r="C18" s="530"/>
      <c r="D18" s="531"/>
      <c r="E18" s="173"/>
      <c r="F18" s="173"/>
      <c r="G18" s="8">
        <f>SUM(E18:F18)</f>
        <v>0</v>
      </c>
      <c r="H18" s="9">
        <f>IF($G$23=0,0,G18/$G$23)</f>
        <v>0</v>
      </c>
    </row>
    <row r="19" spans="1:21" hidden="1" x14ac:dyDescent="0.25">
      <c r="A19" s="529" t="s">
        <v>46</v>
      </c>
      <c r="B19" s="530"/>
      <c r="C19" s="530"/>
      <c r="D19" s="531"/>
      <c r="E19" s="173"/>
      <c r="F19" s="173"/>
      <c r="G19" s="8">
        <f>SUM(E19:F19)</f>
        <v>0</v>
      </c>
      <c r="H19" s="9">
        <f>IF($G$23=0,0,G19/$G$23)</f>
        <v>0</v>
      </c>
    </row>
    <row r="20" spans="1:21" hidden="1" x14ac:dyDescent="0.25">
      <c r="A20" s="529" t="s">
        <v>47</v>
      </c>
      <c r="B20" s="530"/>
      <c r="C20" s="530"/>
      <c r="D20" s="531"/>
      <c r="E20" s="173"/>
      <c r="F20" s="173"/>
      <c r="G20" s="8">
        <f>SUM(E20:F20)</f>
        <v>0</v>
      </c>
      <c r="H20" s="9">
        <f>IF($G$23=0,0,G20/$G$23)</f>
        <v>0</v>
      </c>
    </row>
    <row r="21" spans="1:21" hidden="1" x14ac:dyDescent="0.25">
      <c r="A21" s="529" t="s">
        <v>48</v>
      </c>
      <c r="B21" s="530"/>
      <c r="C21" s="530"/>
      <c r="D21" s="531"/>
      <c r="E21" s="173"/>
      <c r="F21" s="173"/>
      <c r="G21" s="8">
        <f>SUM(E21:F21)</f>
        <v>0</v>
      </c>
      <c r="H21" s="9">
        <f>IF($G$23=0,0,G21/$G$23)</f>
        <v>0</v>
      </c>
    </row>
    <row r="22" spans="1:21" hidden="1" x14ac:dyDescent="0.25">
      <c r="A22" s="529" t="s">
        <v>366</v>
      </c>
      <c r="B22" s="530"/>
      <c r="C22" s="530"/>
      <c r="D22" s="531"/>
      <c r="E22" s="173"/>
      <c r="F22" s="173"/>
      <c r="G22" s="8">
        <f>SUM(E22:F22)</f>
        <v>0</v>
      </c>
      <c r="H22" s="9">
        <f>IF($G$23=0,0,G22/$G$23)</f>
        <v>0</v>
      </c>
    </row>
    <row r="23" spans="1:21" hidden="1" x14ac:dyDescent="0.25">
      <c r="A23" s="532" t="s">
        <v>43</v>
      </c>
      <c r="B23" s="533"/>
      <c r="C23" s="533"/>
      <c r="D23" s="534"/>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51" t="s">
        <v>41</v>
      </c>
      <c r="B25" s="452"/>
      <c r="C25" s="452"/>
      <c r="D25" s="452"/>
      <c r="E25" s="544"/>
      <c r="F25" s="545"/>
      <c r="G25" s="545"/>
      <c r="H25" s="546"/>
    </row>
    <row r="26" spans="1:21" hidden="1" x14ac:dyDescent="0.25"/>
    <row r="27" spans="1:21" ht="85.5" customHeight="1" x14ac:dyDescent="0.25">
      <c r="A27" s="515" t="s">
        <v>757</v>
      </c>
      <c r="B27" s="516"/>
      <c r="C27" s="516"/>
      <c r="D27" s="516"/>
      <c r="E27" s="516"/>
      <c r="F27" s="516"/>
      <c r="G27" s="516"/>
      <c r="H27" s="517"/>
      <c r="I27" s="27"/>
      <c r="K27" s="325"/>
    </row>
    <row r="29" spans="1:21" ht="60.75" customHeight="1" x14ac:dyDescent="0.25">
      <c r="A29" s="518" t="s">
        <v>733</v>
      </c>
      <c r="B29" s="547"/>
      <c r="C29" s="547"/>
      <c r="D29" s="547"/>
      <c r="E29" s="547"/>
      <c r="F29" s="547"/>
      <c r="G29" s="547"/>
      <c r="H29" s="6"/>
    </row>
    <row r="30" spans="1:21" x14ac:dyDescent="0.25">
      <c r="A30" s="6"/>
      <c r="B30" s="6"/>
      <c r="C30" s="6"/>
      <c r="D30" s="6"/>
      <c r="E30" s="6"/>
      <c r="F30" s="6"/>
      <c r="G30" s="6"/>
      <c r="H30" s="6"/>
    </row>
    <row r="31" spans="1:21" ht="102" x14ac:dyDescent="0.25">
      <c r="A31" s="527" t="s">
        <v>39</v>
      </c>
      <c r="B31" s="527"/>
      <c r="C31" s="527"/>
      <c r="D31" s="527"/>
      <c r="E31" s="222" t="s">
        <v>555</v>
      </c>
      <c r="F31" s="222" t="s">
        <v>714</v>
      </c>
      <c r="G31" s="222"/>
      <c r="H31" s="222" t="s">
        <v>734</v>
      </c>
      <c r="I31" s="120" t="s">
        <v>715</v>
      </c>
      <c r="J31" s="314"/>
      <c r="K31" s="322" t="s">
        <v>784</v>
      </c>
      <c r="L31" s="541" t="s">
        <v>786</v>
      </c>
      <c r="M31" s="542"/>
      <c r="N31" s="542"/>
      <c r="O31" s="542"/>
      <c r="P31" s="542"/>
      <c r="Q31" s="542"/>
      <c r="R31" s="542"/>
      <c r="S31" s="542"/>
      <c r="T31" s="283"/>
      <c r="U31" s="283"/>
    </row>
    <row r="32" spans="1:21" x14ac:dyDescent="0.25">
      <c r="A32" s="519" t="s">
        <v>50</v>
      </c>
      <c r="B32" s="519"/>
      <c r="C32" s="519"/>
      <c r="D32" s="519"/>
      <c r="E32" s="218"/>
      <c r="F32" s="218"/>
      <c r="G32" s="217"/>
      <c r="H32" s="217">
        <f>E32+F32</f>
        <v>0</v>
      </c>
      <c r="I32" s="218"/>
      <c r="J32" s="319"/>
      <c r="K32" s="323">
        <f t="shared" ref="K32:K34" si="1">H32</f>
        <v>0</v>
      </c>
    </row>
    <row r="33" spans="1:11" x14ac:dyDescent="0.25">
      <c r="A33" s="519" t="s">
        <v>49</v>
      </c>
      <c r="B33" s="519"/>
      <c r="C33" s="519"/>
      <c r="D33" s="519"/>
      <c r="E33" s="218"/>
      <c r="F33" s="218"/>
      <c r="G33" s="217"/>
      <c r="H33" s="217">
        <f t="shared" ref="H33:H38" si="2">E33+F33</f>
        <v>0</v>
      </c>
      <c r="I33" s="218"/>
      <c r="J33" s="319"/>
      <c r="K33" s="323">
        <f t="shared" si="1"/>
        <v>0</v>
      </c>
    </row>
    <row r="34" spans="1:11" x14ac:dyDescent="0.25">
      <c r="A34" s="519" t="s">
        <v>40</v>
      </c>
      <c r="B34" s="519"/>
      <c r="C34" s="519"/>
      <c r="D34" s="519"/>
      <c r="E34" s="218"/>
      <c r="F34" s="218"/>
      <c r="G34" s="217"/>
      <c r="H34" s="216"/>
      <c r="I34" s="218"/>
      <c r="J34" s="319"/>
      <c r="K34" s="323">
        <f t="shared" si="1"/>
        <v>0</v>
      </c>
    </row>
    <row r="35" spans="1:11" x14ac:dyDescent="0.25">
      <c r="A35" s="519" t="s">
        <v>712</v>
      </c>
      <c r="B35" s="519"/>
      <c r="C35" s="519"/>
      <c r="D35" s="519"/>
      <c r="E35" s="173"/>
      <c r="F35" s="173"/>
      <c r="G35" s="219"/>
      <c r="H35" s="217">
        <f t="shared" si="2"/>
        <v>0</v>
      </c>
      <c r="I35" s="219"/>
      <c r="J35" s="321"/>
    </row>
    <row r="36" spans="1:11" ht="30" customHeight="1" x14ac:dyDescent="0.25">
      <c r="A36" s="519" t="s">
        <v>735</v>
      </c>
      <c r="B36" s="519"/>
      <c r="C36" s="519"/>
      <c r="D36" s="519"/>
      <c r="E36" s="173"/>
      <c r="F36" s="173"/>
      <c r="G36" s="219"/>
      <c r="H36" s="217">
        <f t="shared" si="2"/>
        <v>0</v>
      </c>
      <c r="I36" s="219"/>
      <c r="J36" s="321"/>
    </row>
    <row r="37" spans="1:11" ht="45" customHeight="1" x14ac:dyDescent="0.25">
      <c r="A37" s="519" t="s">
        <v>736</v>
      </c>
      <c r="B37" s="519"/>
      <c r="C37" s="519"/>
      <c r="D37" s="519"/>
      <c r="E37" s="173"/>
      <c r="F37" s="173"/>
      <c r="G37" s="219"/>
      <c r="H37" s="217">
        <f t="shared" si="2"/>
        <v>0</v>
      </c>
      <c r="I37" s="219"/>
      <c r="J37" s="321"/>
    </row>
    <row r="38" spans="1:11" ht="45" customHeight="1" x14ac:dyDescent="0.25">
      <c r="A38" s="519" t="s">
        <v>737</v>
      </c>
      <c r="B38" s="519"/>
      <c r="C38" s="519"/>
      <c r="D38" s="519"/>
      <c r="E38" s="173"/>
      <c r="F38" s="173"/>
      <c r="G38" s="219"/>
      <c r="H38" s="217">
        <f t="shared" si="2"/>
        <v>0</v>
      </c>
      <c r="I38" s="219"/>
      <c r="J38" s="321"/>
    </row>
    <row r="39" spans="1:11" x14ac:dyDescent="0.25">
      <c r="A39" s="6"/>
      <c r="B39" s="6"/>
      <c r="C39" s="6"/>
      <c r="D39" s="6"/>
      <c r="E39" s="6"/>
      <c r="F39" s="6"/>
      <c r="G39" s="6"/>
      <c r="H39" s="6"/>
    </row>
    <row r="40" spans="1:11" ht="77.099999999999994" customHeight="1" x14ac:dyDescent="0.25">
      <c r="A40" s="524" t="s">
        <v>41</v>
      </c>
      <c r="B40" s="525"/>
      <c r="C40" s="525"/>
      <c r="D40" s="525"/>
      <c r="E40" s="536"/>
      <c r="F40" s="536"/>
      <c r="G40" s="537"/>
      <c r="H40" s="537"/>
    </row>
    <row r="41" spans="1:11" s="27" customFormat="1" x14ac:dyDescent="0.25">
      <c r="A41" s="12"/>
      <c r="B41" s="13"/>
      <c r="C41" s="13"/>
      <c r="D41" s="13"/>
      <c r="E41" s="231"/>
      <c r="F41" s="231"/>
      <c r="G41" s="232"/>
      <c r="H41" s="232"/>
      <c r="K41" s="325"/>
    </row>
    <row r="42" spans="1:11" ht="38.25" x14ac:dyDescent="0.25">
      <c r="A42" s="527" t="s">
        <v>732</v>
      </c>
      <c r="B42" s="543"/>
      <c r="C42" s="543"/>
      <c r="D42" s="543"/>
      <c r="E42" s="222" t="s">
        <v>449</v>
      </c>
      <c r="F42" s="222" t="s">
        <v>42</v>
      </c>
      <c r="G42" s="222" t="s">
        <v>43</v>
      </c>
      <c r="H42" s="222" t="s">
        <v>44</v>
      </c>
    </row>
    <row r="43" spans="1:11" x14ac:dyDescent="0.25">
      <c r="A43" s="529" t="s">
        <v>45</v>
      </c>
      <c r="B43" s="530"/>
      <c r="C43" s="530"/>
      <c r="D43" s="531"/>
      <c r="E43" s="173"/>
      <c r="F43" s="173"/>
      <c r="G43" s="8">
        <f>SUM(E43:F43)</f>
        <v>0</v>
      </c>
      <c r="H43" s="9">
        <f>IF($G$48=0,0,G43/$G$48)</f>
        <v>0</v>
      </c>
    </row>
    <row r="44" spans="1:11" x14ac:dyDescent="0.25">
      <c r="A44" s="529" t="s">
        <v>46</v>
      </c>
      <c r="B44" s="530"/>
      <c r="C44" s="530"/>
      <c r="D44" s="531"/>
      <c r="E44" s="173"/>
      <c r="F44" s="173"/>
      <c r="G44" s="8">
        <f>SUM(E44:F44)</f>
        <v>0</v>
      </c>
      <c r="H44" s="9">
        <f>IF($G$48=0,0,G44/$G$48)</f>
        <v>0</v>
      </c>
    </row>
    <row r="45" spans="1:11" x14ac:dyDescent="0.25">
      <c r="A45" s="529" t="s">
        <v>47</v>
      </c>
      <c r="B45" s="530"/>
      <c r="C45" s="530"/>
      <c r="D45" s="531"/>
      <c r="E45" s="173"/>
      <c r="F45" s="173"/>
      <c r="G45" s="8">
        <f>SUM(E45:F45)</f>
        <v>0</v>
      </c>
      <c r="H45" s="9">
        <f>IF($G$48=0,0,G45/$G$48)</f>
        <v>0</v>
      </c>
    </row>
    <row r="46" spans="1:11" x14ac:dyDescent="0.25">
      <c r="A46" s="529" t="s">
        <v>48</v>
      </c>
      <c r="B46" s="530"/>
      <c r="C46" s="530"/>
      <c r="D46" s="531"/>
      <c r="E46" s="173"/>
      <c r="F46" s="173"/>
      <c r="G46" s="8">
        <f>SUM(E46:F46)</f>
        <v>0</v>
      </c>
      <c r="H46" s="9">
        <f>IF($G$48=0,0,G46/$G$48)</f>
        <v>0</v>
      </c>
    </row>
    <row r="47" spans="1:11" x14ac:dyDescent="0.25">
      <c r="A47" s="529" t="s">
        <v>366</v>
      </c>
      <c r="B47" s="530"/>
      <c r="C47" s="530"/>
      <c r="D47" s="531"/>
      <c r="E47" s="173"/>
      <c r="F47" s="173"/>
      <c r="G47" s="8">
        <f>SUM(E47:F47)</f>
        <v>0</v>
      </c>
      <c r="H47" s="9">
        <f>IF($G$48=0,0,G47/$G$48)</f>
        <v>0</v>
      </c>
    </row>
    <row r="48" spans="1:11" x14ac:dyDescent="0.25">
      <c r="A48" s="532" t="s">
        <v>43</v>
      </c>
      <c r="B48" s="533"/>
      <c r="C48" s="533"/>
      <c r="D48" s="534"/>
      <c r="E48" s="8">
        <f>SUM(E43:E47)</f>
        <v>0</v>
      </c>
      <c r="F48" s="8">
        <f>SUM(F43:F47)</f>
        <v>0</v>
      </c>
      <c r="G48" s="8">
        <f>SUM(G43:G47)</f>
        <v>0</v>
      </c>
      <c r="H48" s="9">
        <f>SUM(H43:H47)</f>
        <v>0</v>
      </c>
    </row>
    <row r="49" spans="1:8" x14ac:dyDescent="0.25">
      <c r="A49" s="6"/>
      <c r="B49" s="6"/>
      <c r="C49" s="6"/>
      <c r="D49" s="6"/>
      <c r="E49" s="6"/>
      <c r="F49" s="6"/>
      <c r="G49" s="6"/>
      <c r="H49" s="6"/>
    </row>
    <row r="50" spans="1:8" ht="77.099999999999994" customHeight="1" x14ac:dyDescent="0.25">
      <c r="A50" s="524" t="s">
        <v>41</v>
      </c>
      <c r="B50" s="525"/>
      <c r="C50" s="525"/>
      <c r="D50" s="525"/>
      <c r="E50" s="538"/>
      <c r="F50" s="539"/>
      <c r="G50" s="539"/>
      <c r="H50" s="540"/>
    </row>
  </sheetData>
  <sheetProtection algorithmName="SHA-512" hashValue="nRCRbWF5dl1KLmrokmrFDckulY+1GnLY5nB7CzxexkVrEz2JShAmCOQr00ynf/c3sLbI/933amf8QJd7ehDgFA==" saltValue="Zr3imYCivOEhvDgTbWgWJw=="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4"/>
    <col min="13" max="13" width="9.140625" customWidth="1"/>
  </cols>
  <sheetData>
    <row r="1" spans="1:19" ht="59.25" customHeight="1" x14ac:dyDescent="0.25">
      <c r="A1" s="515" t="s">
        <v>749</v>
      </c>
      <c r="B1" s="516"/>
      <c r="C1" s="516"/>
      <c r="D1" s="516"/>
      <c r="E1" s="516"/>
      <c r="F1" s="516"/>
      <c r="G1" s="516"/>
      <c r="H1" s="517"/>
      <c r="I1" s="517"/>
      <c r="L1" s="27"/>
      <c r="M1" s="330"/>
      <c r="N1" s="27"/>
      <c r="O1" s="27"/>
    </row>
    <row r="2" spans="1:19" x14ac:dyDescent="0.25">
      <c r="A2" s="6"/>
      <c r="B2" s="6"/>
      <c r="C2" s="6"/>
      <c r="D2" s="6"/>
      <c r="E2" s="6"/>
      <c r="F2" s="6"/>
      <c r="G2" s="6"/>
      <c r="H2" s="6"/>
      <c r="I2" s="6"/>
    </row>
    <row r="3" spans="1:19" ht="60" customHeight="1" x14ac:dyDescent="0.25">
      <c r="A3" s="518" t="s">
        <v>750</v>
      </c>
      <c r="B3" s="517"/>
      <c r="C3" s="517"/>
      <c r="D3" s="517"/>
      <c r="E3" s="517"/>
      <c r="F3" s="517"/>
      <c r="G3" s="517"/>
      <c r="H3" s="517"/>
      <c r="I3" s="517"/>
    </row>
    <row r="4" spans="1:19" x14ac:dyDescent="0.25">
      <c r="A4" s="6"/>
      <c r="B4" s="6"/>
      <c r="C4" s="6"/>
      <c r="D4" s="6"/>
      <c r="E4" s="6"/>
      <c r="F4" s="6"/>
      <c r="G4" s="6"/>
      <c r="H4" s="6"/>
      <c r="I4" s="6"/>
    </row>
    <row r="5" spans="1:19" ht="89.25" customHeight="1" x14ac:dyDescent="0.25">
      <c r="A5" s="527" t="s">
        <v>39</v>
      </c>
      <c r="B5" s="527"/>
      <c r="C5" s="527"/>
      <c r="D5" s="527"/>
      <c r="E5" s="222" t="s">
        <v>555</v>
      </c>
      <c r="F5" s="222" t="s">
        <v>556</v>
      </c>
      <c r="G5" s="222" t="s">
        <v>557</v>
      </c>
      <c r="H5" s="222" t="s">
        <v>558</v>
      </c>
      <c r="I5" s="120" t="s">
        <v>559</v>
      </c>
      <c r="K5" s="322" t="s">
        <v>784</v>
      </c>
      <c r="L5" s="554" t="s">
        <v>789</v>
      </c>
      <c r="M5" s="555"/>
      <c r="N5" s="555"/>
      <c r="O5" s="555"/>
      <c r="P5" s="555"/>
      <c r="Q5" s="555"/>
      <c r="R5" s="555"/>
      <c r="S5" s="555"/>
    </row>
    <row r="6" spans="1:19" x14ac:dyDescent="0.25">
      <c r="A6" s="519" t="s">
        <v>751</v>
      </c>
      <c r="B6" s="519"/>
      <c r="C6" s="519"/>
      <c r="D6" s="519"/>
      <c r="E6" s="220"/>
      <c r="F6" s="223"/>
      <c r="G6" s="220"/>
      <c r="H6" s="220"/>
      <c r="I6" s="220"/>
      <c r="K6" s="323">
        <f t="shared" ref="K6:K9" si="0">H6</f>
        <v>0</v>
      </c>
      <c r="L6" s="556"/>
      <c r="M6" s="557"/>
      <c r="N6" s="557"/>
      <c r="O6" s="557"/>
      <c r="P6" s="557"/>
      <c r="Q6" s="557"/>
      <c r="R6" s="557"/>
      <c r="S6" s="557"/>
    </row>
    <row r="7" spans="1:19" x14ac:dyDescent="0.25">
      <c r="A7" s="519" t="s">
        <v>752</v>
      </c>
      <c r="B7" s="519"/>
      <c r="C7" s="519"/>
      <c r="D7" s="519"/>
      <c r="E7" s="220"/>
      <c r="F7" s="223"/>
      <c r="G7" s="220"/>
      <c r="H7" s="221">
        <f>E7+F7+G7</f>
        <v>0</v>
      </c>
      <c r="I7" s="220"/>
      <c r="K7" s="323">
        <f t="shared" si="0"/>
        <v>0</v>
      </c>
      <c r="L7" s="556"/>
      <c r="M7" s="557"/>
      <c r="N7" s="557"/>
      <c r="O7" s="557"/>
      <c r="P7" s="557"/>
      <c r="Q7" s="557"/>
      <c r="R7" s="557"/>
      <c r="S7" s="557"/>
    </row>
    <row r="8" spans="1:19" x14ac:dyDescent="0.25">
      <c r="A8" s="519" t="s">
        <v>753</v>
      </c>
      <c r="B8" s="519"/>
      <c r="C8" s="519"/>
      <c r="D8" s="519"/>
      <c r="E8" s="221">
        <f>E6*E7</f>
        <v>0</v>
      </c>
      <c r="F8" s="221">
        <f>F6*F7</f>
        <v>0</v>
      </c>
      <c r="G8" s="221">
        <f>G6*G7</f>
        <v>0</v>
      </c>
      <c r="H8" s="311">
        <f>H6*H7</f>
        <v>0</v>
      </c>
      <c r="I8" s="221">
        <f>I6*I7</f>
        <v>0</v>
      </c>
      <c r="K8" s="323">
        <f t="shared" si="0"/>
        <v>0</v>
      </c>
      <c r="L8" s="556"/>
      <c r="M8" s="557"/>
      <c r="N8" s="557"/>
      <c r="O8" s="557"/>
      <c r="P8" s="557"/>
      <c r="Q8" s="557"/>
      <c r="R8" s="557"/>
      <c r="S8" s="557"/>
    </row>
    <row r="9" spans="1:19" x14ac:dyDescent="0.25">
      <c r="A9" s="519" t="s">
        <v>754</v>
      </c>
      <c r="B9" s="519"/>
      <c r="C9" s="519"/>
      <c r="D9" s="519"/>
      <c r="E9" s="220"/>
      <c r="F9" s="223"/>
      <c r="G9" s="220"/>
      <c r="H9" s="311">
        <f>E9+F9+G9</f>
        <v>0</v>
      </c>
      <c r="I9" s="220"/>
      <c r="K9" s="323">
        <f t="shared" si="0"/>
        <v>0</v>
      </c>
      <c r="L9" s="556"/>
      <c r="M9" s="557"/>
      <c r="N9" s="557"/>
      <c r="O9" s="557"/>
      <c r="P9" s="557"/>
      <c r="Q9" s="557"/>
      <c r="R9" s="557"/>
      <c r="S9" s="557"/>
    </row>
    <row r="10" spans="1:19" x14ac:dyDescent="0.25">
      <c r="A10" s="519" t="s">
        <v>755</v>
      </c>
      <c r="B10" s="519"/>
      <c r="C10" s="519"/>
      <c r="D10" s="519"/>
      <c r="E10" s="233">
        <f>IF(E8=0,0,E9/E8)</f>
        <v>0</v>
      </c>
      <c r="F10" s="233">
        <f>IF(F8=0,0,F9/F8)</f>
        <v>0</v>
      </c>
      <c r="G10" s="233">
        <f>IF(G8=0,0,G9/G8)</f>
        <v>0</v>
      </c>
      <c r="H10" s="233">
        <f>IF(H8=0,0,H9/H8)</f>
        <v>0</v>
      </c>
      <c r="I10" s="233">
        <f>IF(I8=0,0,I9/I8)</f>
        <v>0</v>
      </c>
      <c r="K10" s="327"/>
      <c r="L10" s="556"/>
      <c r="M10" s="557"/>
      <c r="N10" s="557"/>
      <c r="O10" s="557"/>
      <c r="P10" s="557"/>
      <c r="Q10" s="557"/>
      <c r="R10" s="557"/>
      <c r="S10" s="557"/>
    </row>
    <row r="11" spans="1:19" x14ac:dyDescent="0.25">
      <c r="A11" s="519" t="s">
        <v>40</v>
      </c>
      <c r="B11" s="519"/>
      <c r="C11" s="519"/>
      <c r="D11" s="519"/>
      <c r="E11" s="220"/>
      <c r="F11" s="223"/>
      <c r="G11" s="220"/>
      <c r="H11" s="234">
        <f>G21</f>
        <v>0</v>
      </c>
      <c r="I11" s="220"/>
      <c r="K11" s="329">
        <f>$H$11</f>
        <v>0</v>
      </c>
      <c r="L11" s="556"/>
      <c r="M11" s="557"/>
      <c r="N11" s="557"/>
      <c r="O11" s="557"/>
      <c r="P11" s="557"/>
      <c r="Q11" s="557"/>
      <c r="R11" s="557"/>
      <c r="S11" s="557"/>
    </row>
    <row r="12" spans="1:19" x14ac:dyDescent="0.25">
      <c r="A12" s="6"/>
      <c r="B12" s="6"/>
      <c r="C12" s="6"/>
      <c r="D12" s="6"/>
      <c r="E12" s="6"/>
      <c r="F12" s="6"/>
      <c r="G12" s="6"/>
      <c r="H12" s="6"/>
      <c r="I12" s="6"/>
    </row>
    <row r="13" spans="1:19" ht="77.099999999999994" customHeight="1" x14ac:dyDescent="0.25">
      <c r="A13" s="482" t="s">
        <v>41</v>
      </c>
      <c r="B13" s="558"/>
      <c r="C13" s="558"/>
      <c r="D13" s="559"/>
      <c r="E13" s="536"/>
      <c r="F13" s="536"/>
      <c r="G13" s="537"/>
      <c r="H13" s="537"/>
      <c r="I13" s="537"/>
      <c r="M13" s="179"/>
    </row>
    <row r="14" spans="1:19" x14ac:dyDescent="0.25">
      <c r="A14" s="6"/>
      <c r="B14" s="6"/>
      <c r="C14" s="6"/>
      <c r="D14" s="6"/>
      <c r="E14" s="6"/>
      <c r="F14" s="6"/>
      <c r="G14" s="6"/>
      <c r="H14" s="6"/>
      <c r="I14" s="6"/>
    </row>
    <row r="15" spans="1:19" ht="38.25" x14ac:dyDescent="0.25">
      <c r="A15" s="520" t="s">
        <v>365</v>
      </c>
      <c r="B15" s="521"/>
      <c r="C15" s="521"/>
      <c r="D15" s="522"/>
      <c r="E15" s="222" t="s">
        <v>449</v>
      </c>
      <c r="F15" s="222" t="s">
        <v>42</v>
      </c>
      <c r="G15" s="222" t="s">
        <v>43</v>
      </c>
      <c r="H15" s="222" t="s">
        <v>44</v>
      </c>
      <c r="I15" s="6"/>
    </row>
    <row r="16" spans="1:19" x14ac:dyDescent="0.25">
      <c r="A16" s="529" t="s">
        <v>45</v>
      </c>
      <c r="B16" s="530"/>
      <c r="C16" s="530"/>
      <c r="D16" s="531"/>
      <c r="E16" s="235"/>
      <c r="F16" s="243"/>
      <c r="G16" s="236">
        <f>E16+F16</f>
        <v>0</v>
      </c>
      <c r="H16" s="9">
        <f>IF($G$21=0,0,G16/$G$21)</f>
        <v>0</v>
      </c>
      <c r="I16" s="6"/>
    </row>
    <row r="17" spans="1:13" x14ac:dyDescent="0.25">
      <c r="A17" s="529" t="s">
        <v>46</v>
      </c>
      <c r="B17" s="530"/>
      <c r="C17" s="530"/>
      <c r="D17" s="531"/>
      <c r="E17" s="235"/>
      <c r="F17" s="243"/>
      <c r="G17" s="236">
        <f>E17+F17</f>
        <v>0</v>
      </c>
      <c r="H17" s="9">
        <f>IF($G$21=0,0,G17/$G$21)</f>
        <v>0</v>
      </c>
      <c r="I17" s="6"/>
      <c r="M17" s="6"/>
    </row>
    <row r="18" spans="1:13" x14ac:dyDescent="0.25">
      <c r="A18" s="529" t="s">
        <v>47</v>
      </c>
      <c r="B18" s="530"/>
      <c r="C18" s="530"/>
      <c r="D18" s="531"/>
      <c r="E18" s="235"/>
      <c r="F18" s="243"/>
      <c r="G18" s="236">
        <f>E18+F18</f>
        <v>0</v>
      </c>
      <c r="H18" s="9">
        <f>IF($G$21=0,0,G18/$G$21)</f>
        <v>0</v>
      </c>
      <c r="I18" s="6"/>
    </row>
    <row r="19" spans="1:13" x14ac:dyDescent="0.25">
      <c r="A19" s="529" t="s">
        <v>48</v>
      </c>
      <c r="B19" s="530"/>
      <c r="C19" s="530"/>
      <c r="D19" s="531"/>
      <c r="E19" s="235"/>
      <c r="F19" s="243"/>
      <c r="G19" s="236">
        <f>E19+F19</f>
        <v>0</v>
      </c>
      <c r="H19" s="9">
        <f>IF($G$21=0,0,G19/$G$21)</f>
        <v>0</v>
      </c>
      <c r="I19" s="6"/>
    </row>
    <row r="20" spans="1:13" x14ac:dyDescent="0.25">
      <c r="A20" s="529" t="s">
        <v>366</v>
      </c>
      <c r="B20" s="530"/>
      <c r="C20" s="530"/>
      <c r="D20" s="531"/>
      <c r="E20" s="235"/>
      <c r="F20" s="243"/>
      <c r="G20" s="236">
        <f>E20+F20</f>
        <v>0</v>
      </c>
      <c r="H20" s="9">
        <f>IF($G$21=0,0,G20/$G$21)</f>
        <v>0</v>
      </c>
      <c r="I20" s="6"/>
    </row>
    <row r="21" spans="1:13" x14ac:dyDescent="0.25">
      <c r="A21" s="532" t="s">
        <v>43</v>
      </c>
      <c r="B21" s="533"/>
      <c r="C21" s="533"/>
      <c r="D21" s="534"/>
      <c r="E21" s="236">
        <f>SUM(E16:E20)</f>
        <v>0</v>
      </c>
      <c r="F21" s="236">
        <f>F16+F17+F18+F19+F20</f>
        <v>0</v>
      </c>
      <c r="G21" s="236">
        <f>SUM(G16:G20)</f>
        <v>0</v>
      </c>
      <c r="H21" s="9">
        <f>SUM(H16:H20)</f>
        <v>0</v>
      </c>
      <c r="I21" s="6"/>
    </row>
    <row r="22" spans="1:13" x14ac:dyDescent="0.25">
      <c r="A22" s="6"/>
      <c r="B22" s="6"/>
      <c r="C22" s="6"/>
      <c r="D22" s="6"/>
      <c r="E22" s="6"/>
      <c r="F22" s="6"/>
      <c r="G22" s="6"/>
      <c r="H22" s="6"/>
      <c r="I22" s="6"/>
    </row>
    <row r="23" spans="1:13" ht="77.099999999999994" customHeight="1" x14ac:dyDescent="0.25">
      <c r="A23" s="524" t="s">
        <v>41</v>
      </c>
      <c r="B23" s="525"/>
      <c r="C23" s="525"/>
      <c r="D23" s="525"/>
      <c r="E23" s="551"/>
      <c r="F23" s="551"/>
      <c r="G23" s="551"/>
      <c r="H23" s="552"/>
      <c r="I23" s="6"/>
    </row>
    <row r="24" spans="1:13" x14ac:dyDescent="0.25">
      <c r="A24" s="6"/>
      <c r="B24" s="6"/>
      <c r="C24" s="6"/>
      <c r="D24" s="6"/>
      <c r="E24" s="6"/>
      <c r="F24" s="6"/>
      <c r="G24" s="6"/>
      <c r="H24" s="6"/>
      <c r="I24" s="6"/>
    </row>
    <row r="25" spans="1:13" ht="38.25" x14ac:dyDescent="0.25">
      <c r="A25" s="527" t="s">
        <v>756</v>
      </c>
      <c r="B25" s="553"/>
      <c r="C25" s="553"/>
      <c r="D25" s="553"/>
      <c r="E25" s="222" t="s">
        <v>751</v>
      </c>
      <c r="F25" s="222" t="s">
        <v>44</v>
      </c>
      <c r="G25" s="237"/>
      <c r="H25" s="238"/>
      <c r="I25" s="237"/>
    </row>
    <row r="26" spans="1:13" x14ac:dyDescent="0.25">
      <c r="A26" s="529" t="s">
        <v>45</v>
      </c>
      <c r="B26" s="530"/>
      <c r="C26" s="530"/>
      <c r="D26" s="531"/>
      <c r="E26" s="244">
        <f>$H$6*H16</f>
        <v>0</v>
      </c>
      <c r="F26" s="245">
        <f>IF($E$31=0,0,E26/$E$31)</f>
        <v>0</v>
      </c>
      <c r="G26" s="241"/>
      <c r="H26" s="242"/>
      <c r="I26" s="241"/>
    </row>
    <row r="27" spans="1:13" x14ac:dyDescent="0.25">
      <c r="A27" s="529" t="s">
        <v>46</v>
      </c>
      <c r="B27" s="530"/>
      <c r="C27" s="530"/>
      <c r="D27" s="531"/>
      <c r="E27" s="244">
        <f>$H$6*H17</f>
        <v>0</v>
      </c>
      <c r="F27" s="245">
        <f>IF($E$31=0,0,E27/$E$31)</f>
        <v>0</v>
      </c>
      <c r="G27" s="241"/>
      <c r="H27" s="242"/>
      <c r="I27" s="241"/>
    </row>
    <row r="28" spans="1:13" x14ac:dyDescent="0.25">
      <c r="A28" s="529" t="s">
        <v>47</v>
      </c>
      <c r="B28" s="530"/>
      <c r="C28" s="530"/>
      <c r="D28" s="531"/>
      <c r="E28" s="244">
        <f>$H$6*H18</f>
        <v>0</v>
      </c>
      <c r="F28" s="245">
        <f>IF($E$31=0,0,E28/$E$31)</f>
        <v>0</v>
      </c>
      <c r="G28" s="241"/>
      <c r="H28" s="242"/>
      <c r="I28" s="241"/>
    </row>
    <row r="29" spans="1:13" x14ac:dyDescent="0.25">
      <c r="A29" s="529" t="s">
        <v>48</v>
      </c>
      <c r="B29" s="530"/>
      <c r="C29" s="530"/>
      <c r="D29" s="531"/>
      <c r="E29" s="244">
        <f>$H$6*H19</f>
        <v>0</v>
      </c>
      <c r="F29" s="245">
        <f>IF($E$31=0,0,E29/$E$31)</f>
        <v>0</v>
      </c>
      <c r="G29" s="241"/>
      <c r="H29" s="242"/>
      <c r="I29" s="241"/>
    </row>
    <row r="30" spans="1:13" x14ac:dyDescent="0.25">
      <c r="A30" s="529" t="s">
        <v>366</v>
      </c>
      <c r="B30" s="530"/>
      <c r="C30" s="530"/>
      <c r="D30" s="531"/>
      <c r="E30" s="244">
        <f>$H$6*H20</f>
        <v>0</v>
      </c>
      <c r="F30" s="245">
        <f>IF($E$31=0,0,E30/$E$31)</f>
        <v>0</v>
      </c>
      <c r="G30" s="241"/>
      <c r="H30" s="242"/>
      <c r="I30" s="241"/>
    </row>
    <row r="31" spans="1:13" x14ac:dyDescent="0.25">
      <c r="A31" s="532" t="s">
        <v>43</v>
      </c>
      <c r="B31" s="533"/>
      <c r="C31" s="533"/>
      <c r="D31" s="534"/>
      <c r="E31" s="239">
        <f>SUM(E26:E30)</f>
        <v>0</v>
      </c>
      <c r="F31" s="240">
        <f>SUM(F26:F30)</f>
        <v>0</v>
      </c>
      <c r="G31" s="241"/>
      <c r="H31" s="242"/>
      <c r="I31" s="241"/>
    </row>
    <row r="32" spans="1:13" x14ac:dyDescent="0.25">
      <c r="A32" s="6"/>
      <c r="B32" s="6"/>
      <c r="C32" s="6"/>
      <c r="D32" s="6"/>
      <c r="E32" s="6"/>
      <c r="F32" s="6"/>
      <c r="G32" s="6"/>
      <c r="H32" s="6"/>
      <c r="I32" s="6"/>
    </row>
    <row r="33" spans="1:13" ht="77.099999999999994" customHeight="1" x14ac:dyDescent="0.25">
      <c r="A33" s="524" t="s">
        <v>41</v>
      </c>
      <c r="B33" s="525"/>
      <c r="C33" s="525"/>
      <c r="D33" s="525"/>
      <c r="E33" s="551"/>
      <c r="F33" s="551"/>
      <c r="G33" s="551"/>
      <c r="H33" s="552"/>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4" customWidth="1"/>
    <col min="11" max="20" width="9.140625" style="324"/>
  </cols>
  <sheetData>
    <row r="1" spans="1:19" ht="60" hidden="1" customHeight="1" x14ac:dyDescent="0.25">
      <c r="A1" s="515" t="s">
        <v>553</v>
      </c>
      <c r="B1" s="516"/>
      <c r="C1" s="516"/>
      <c r="D1" s="516"/>
      <c r="E1" s="516"/>
      <c r="F1" s="516"/>
      <c r="G1" s="516"/>
      <c r="H1" s="517"/>
      <c r="I1" s="517"/>
    </row>
    <row r="2" spans="1:19" hidden="1" x14ac:dyDescent="0.25">
      <c r="A2" s="6"/>
      <c r="B2" s="6"/>
      <c r="C2" s="6"/>
      <c r="D2" s="6"/>
      <c r="E2" s="6"/>
      <c r="F2" s="6"/>
      <c r="G2" s="6"/>
      <c r="H2" s="6"/>
      <c r="I2" s="6"/>
    </row>
    <row r="3" spans="1:19" ht="45.75" hidden="1" customHeight="1" x14ac:dyDescent="0.25">
      <c r="A3" s="518" t="s">
        <v>763</v>
      </c>
      <c r="B3" s="547"/>
      <c r="C3" s="547"/>
      <c r="D3" s="547"/>
      <c r="E3" s="547"/>
      <c r="F3" s="547"/>
      <c r="G3" s="547"/>
      <c r="H3" s="517"/>
      <c r="I3" s="517"/>
    </row>
    <row r="4" spans="1:19" hidden="1" x14ac:dyDescent="0.25">
      <c r="A4" s="6"/>
      <c r="B4" s="6"/>
      <c r="C4" s="6"/>
      <c r="D4" s="6"/>
      <c r="E4" s="6"/>
      <c r="F4" s="6"/>
      <c r="G4" s="6"/>
      <c r="H4" s="6"/>
      <c r="I4" s="6"/>
    </row>
    <row r="5" spans="1:19" ht="89.25" hidden="1" x14ac:dyDescent="0.25">
      <c r="A5" s="527" t="s">
        <v>39</v>
      </c>
      <c r="B5" s="527"/>
      <c r="C5" s="527"/>
      <c r="D5" s="527"/>
      <c r="E5" s="222" t="s">
        <v>555</v>
      </c>
      <c r="F5" s="222" t="s">
        <v>556</v>
      </c>
      <c r="G5" s="222" t="s">
        <v>557</v>
      </c>
      <c r="H5" s="222" t="s">
        <v>558</v>
      </c>
      <c r="I5" s="120" t="s">
        <v>559</v>
      </c>
      <c r="K5" s="322" t="s">
        <v>784</v>
      </c>
      <c r="L5" s="560" t="s">
        <v>785</v>
      </c>
      <c r="M5" s="555"/>
      <c r="N5" s="555"/>
      <c r="O5" s="555"/>
      <c r="P5" s="555"/>
      <c r="Q5" s="555"/>
      <c r="R5" s="555"/>
      <c r="S5" s="555"/>
    </row>
    <row r="6" spans="1:19" hidden="1" x14ac:dyDescent="0.25">
      <c r="A6" s="519" t="s">
        <v>751</v>
      </c>
      <c r="B6" s="519"/>
      <c r="C6" s="519"/>
      <c r="D6" s="519"/>
      <c r="E6" s="220"/>
      <c r="F6" s="223"/>
      <c r="G6" s="220"/>
      <c r="H6" s="220"/>
      <c r="I6" s="173"/>
      <c r="K6" s="323">
        <f t="shared" ref="K6:K8" si="0">H6</f>
        <v>0</v>
      </c>
      <c r="L6" s="561"/>
      <c r="M6" s="557"/>
      <c r="N6" s="557"/>
      <c r="O6" s="557"/>
      <c r="P6" s="557"/>
      <c r="Q6" s="557"/>
      <c r="R6" s="557"/>
      <c r="S6" s="557"/>
    </row>
    <row r="7" spans="1:19" hidden="1" x14ac:dyDescent="0.25">
      <c r="A7" s="519" t="s">
        <v>752</v>
      </c>
      <c r="B7" s="519"/>
      <c r="C7" s="519"/>
      <c r="D7" s="519"/>
      <c r="E7" s="220"/>
      <c r="F7" s="223"/>
      <c r="G7" s="220"/>
      <c r="H7" s="221">
        <f>E7+F7+G7</f>
        <v>0</v>
      </c>
      <c r="I7" s="173"/>
      <c r="K7" s="323">
        <f t="shared" si="0"/>
        <v>0</v>
      </c>
      <c r="L7" s="561"/>
      <c r="M7" s="557"/>
      <c r="N7" s="557"/>
      <c r="O7" s="557"/>
      <c r="P7" s="557"/>
      <c r="Q7" s="557"/>
      <c r="R7" s="557"/>
      <c r="S7" s="557"/>
    </row>
    <row r="8" spans="1:19" hidden="1" x14ac:dyDescent="0.25">
      <c r="A8" s="519" t="s">
        <v>753</v>
      </c>
      <c r="B8" s="519"/>
      <c r="C8" s="519"/>
      <c r="D8" s="519"/>
      <c r="E8" s="221">
        <f>E6*E7</f>
        <v>0</v>
      </c>
      <c r="F8" s="221">
        <f>F6*F7</f>
        <v>0</v>
      </c>
      <c r="G8" s="221">
        <f>G6*G7</f>
        <v>0</v>
      </c>
      <c r="H8" s="221">
        <f>H6*H7</f>
        <v>0</v>
      </c>
      <c r="I8" s="221">
        <f>I6*I7</f>
        <v>0</v>
      </c>
      <c r="K8" s="323">
        <f t="shared" si="0"/>
        <v>0</v>
      </c>
      <c r="L8" s="561"/>
      <c r="M8" s="557"/>
      <c r="N8" s="557"/>
      <c r="O8" s="557"/>
      <c r="P8" s="557"/>
      <c r="Q8" s="557"/>
      <c r="R8" s="557"/>
      <c r="S8" s="557"/>
    </row>
    <row r="9" spans="1:19" hidden="1" x14ac:dyDescent="0.25">
      <c r="A9" s="519" t="s">
        <v>754</v>
      </c>
      <c r="B9" s="519"/>
      <c r="C9" s="519"/>
      <c r="D9" s="519"/>
      <c r="E9" s="220"/>
      <c r="F9" s="223"/>
      <c r="G9" s="220"/>
      <c r="H9" s="311">
        <f>E9+F9+G9</f>
        <v>0</v>
      </c>
      <c r="I9" s="173"/>
      <c r="K9" s="327"/>
      <c r="L9" s="561"/>
      <c r="M9" s="557"/>
      <c r="N9" s="557"/>
      <c r="O9" s="557"/>
      <c r="P9" s="557"/>
      <c r="Q9" s="557"/>
      <c r="R9" s="557"/>
      <c r="S9" s="557"/>
    </row>
    <row r="10" spans="1:19" hidden="1" x14ac:dyDescent="0.25">
      <c r="A10" s="519" t="s">
        <v>755</v>
      </c>
      <c r="B10" s="453"/>
      <c r="C10" s="453"/>
      <c r="D10" s="453"/>
      <c r="E10" s="233">
        <f>IF(E8=0,0,E9/E8)</f>
        <v>0</v>
      </c>
      <c r="F10" s="233">
        <f>IF(F8=0,0,F9/F8)</f>
        <v>0</v>
      </c>
      <c r="G10" s="233">
        <f>IF(G8=0,0,G9/G8)</f>
        <v>0</v>
      </c>
      <c r="H10" s="233">
        <f>IF(H8=0,0,H9/H8)</f>
        <v>0</v>
      </c>
      <c r="I10" s="233">
        <f>IF(I8=0,0,I9/I8)</f>
        <v>0</v>
      </c>
      <c r="K10" s="326">
        <f>H10</f>
        <v>0</v>
      </c>
      <c r="L10" s="561"/>
      <c r="M10" s="557"/>
      <c r="N10" s="557"/>
      <c r="O10" s="557"/>
      <c r="P10" s="557"/>
      <c r="Q10" s="557"/>
      <c r="R10" s="557"/>
      <c r="S10" s="557"/>
    </row>
    <row r="11" spans="1:19" hidden="1" x14ac:dyDescent="0.25">
      <c r="A11" s="519" t="s">
        <v>40</v>
      </c>
      <c r="B11" s="519"/>
      <c r="C11" s="519"/>
      <c r="D11" s="519"/>
      <c r="E11" s="220"/>
      <c r="F11" s="223"/>
      <c r="G11" s="220"/>
      <c r="H11" s="220"/>
      <c r="I11" s="173"/>
      <c r="K11" s="323">
        <f>$H$11</f>
        <v>0</v>
      </c>
      <c r="L11" s="561"/>
      <c r="M11" s="557"/>
      <c r="N11" s="557"/>
      <c r="O11" s="557"/>
      <c r="P11" s="557"/>
      <c r="Q11" s="557"/>
      <c r="R11" s="557"/>
      <c r="S11" s="557"/>
    </row>
    <row r="12" spans="1:19" hidden="1" x14ac:dyDescent="0.25">
      <c r="A12" s="519" t="s">
        <v>730</v>
      </c>
      <c r="B12" s="519"/>
      <c r="C12" s="519"/>
      <c r="D12" s="519"/>
      <c r="E12" s="220"/>
      <c r="F12" s="223"/>
      <c r="G12" s="220"/>
      <c r="H12" s="221">
        <f>E12+F12+G12</f>
        <v>0</v>
      </c>
      <c r="I12" s="219"/>
    </row>
    <row r="13" spans="1:19" hidden="1" x14ac:dyDescent="0.25">
      <c r="A13" s="6"/>
      <c r="B13" s="6"/>
      <c r="C13" s="6"/>
      <c r="D13" s="6"/>
      <c r="E13" s="6"/>
      <c r="F13" s="6"/>
      <c r="G13" s="6"/>
      <c r="H13" s="6"/>
      <c r="I13" s="6"/>
    </row>
    <row r="14" spans="1:19" hidden="1" x14ac:dyDescent="0.25">
      <c r="A14" s="451" t="s">
        <v>41</v>
      </c>
      <c r="B14" s="452"/>
      <c r="C14" s="452"/>
      <c r="D14" s="452"/>
      <c r="E14" s="504"/>
      <c r="F14" s="504"/>
      <c r="G14" s="523"/>
      <c r="H14" s="523"/>
      <c r="I14" s="523"/>
    </row>
    <row r="15" spans="1:19" hidden="1" x14ac:dyDescent="0.25">
      <c r="A15" s="6"/>
      <c r="B15" s="6"/>
      <c r="C15" s="6"/>
      <c r="D15" s="6"/>
      <c r="E15" s="6"/>
      <c r="F15" s="6"/>
      <c r="G15" s="6"/>
      <c r="H15" s="6"/>
      <c r="I15" s="6"/>
    </row>
    <row r="16" spans="1:19" hidden="1" x14ac:dyDescent="0.25"/>
    <row r="17" spans="1:19" ht="88.5" customHeight="1" x14ac:dyDescent="0.25">
      <c r="A17" s="515" t="s">
        <v>757</v>
      </c>
      <c r="B17" s="516"/>
      <c r="C17" s="516"/>
      <c r="D17" s="516"/>
      <c r="E17" s="516"/>
      <c r="F17" s="516"/>
      <c r="G17" s="516"/>
      <c r="H17" s="517"/>
    </row>
    <row r="18" spans="1:19" x14ac:dyDescent="0.25">
      <c r="A18" s="6"/>
      <c r="B18" s="6"/>
      <c r="C18" s="6"/>
      <c r="D18" s="6"/>
      <c r="E18" s="6"/>
      <c r="F18" s="6"/>
      <c r="G18" s="6"/>
      <c r="H18" s="6"/>
    </row>
    <row r="19" spans="1:19" ht="30" customHeight="1" x14ac:dyDescent="0.25">
      <c r="A19" s="518" t="s">
        <v>765</v>
      </c>
      <c r="B19" s="547"/>
      <c r="C19" s="547"/>
      <c r="D19" s="547"/>
      <c r="E19" s="547"/>
      <c r="F19" s="547"/>
      <c r="G19" s="547"/>
      <c r="H19" s="517"/>
    </row>
    <row r="20" spans="1:19" x14ac:dyDescent="0.25">
      <c r="A20" s="6"/>
      <c r="B20" s="6"/>
      <c r="C20" s="6"/>
      <c r="D20" s="6"/>
      <c r="E20" s="6"/>
      <c r="F20" s="6"/>
      <c r="G20" s="6"/>
      <c r="H20" s="6"/>
    </row>
    <row r="21" spans="1:19" ht="102" x14ac:dyDescent="0.25">
      <c r="A21" s="527" t="s">
        <v>39</v>
      </c>
      <c r="B21" s="527"/>
      <c r="C21" s="527"/>
      <c r="D21" s="527"/>
      <c r="E21" s="222" t="s">
        <v>555</v>
      </c>
      <c r="F21" s="222" t="s">
        <v>714</v>
      </c>
      <c r="G21" s="222"/>
      <c r="H21" s="222" t="s">
        <v>734</v>
      </c>
      <c r="I21" s="120" t="s">
        <v>715</v>
      </c>
      <c r="K21" s="322" t="s">
        <v>784</v>
      </c>
      <c r="L21" s="560" t="s">
        <v>795</v>
      </c>
      <c r="M21" s="555"/>
      <c r="N21" s="555"/>
      <c r="O21" s="555"/>
      <c r="P21" s="555"/>
      <c r="Q21" s="555"/>
      <c r="R21" s="555"/>
      <c r="S21" s="555"/>
    </row>
    <row r="22" spans="1:19" x14ac:dyDescent="0.25">
      <c r="A22" s="519" t="s">
        <v>751</v>
      </c>
      <c r="B22" s="519"/>
      <c r="C22" s="519"/>
      <c r="D22" s="519"/>
      <c r="E22" s="220"/>
      <c r="F22" s="223"/>
      <c r="G22" s="221"/>
      <c r="H22" s="220"/>
      <c r="I22" s="220"/>
      <c r="K22" s="323">
        <f t="shared" ref="K22:K27" si="1">H22</f>
        <v>0</v>
      </c>
      <c r="L22" s="561"/>
      <c r="M22" s="557"/>
      <c r="N22" s="557"/>
      <c r="O22" s="557"/>
      <c r="P22" s="557"/>
      <c r="Q22" s="557"/>
      <c r="R22" s="557"/>
      <c r="S22" s="557"/>
    </row>
    <row r="23" spans="1:19" x14ac:dyDescent="0.25">
      <c r="A23" s="519" t="s">
        <v>752</v>
      </c>
      <c r="B23" s="519"/>
      <c r="C23" s="519"/>
      <c r="D23" s="519"/>
      <c r="E23" s="220"/>
      <c r="F23" s="223"/>
      <c r="G23" s="221"/>
      <c r="H23" s="221">
        <f>E23+F23</f>
        <v>0</v>
      </c>
      <c r="I23" s="223"/>
      <c r="K23" s="323">
        <f t="shared" si="1"/>
        <v>0</v>
      </c>
      <c r="L23" s="561"/>
      <c r="M23" s="557"/>
      <c r="N23" s="557"/>
      <c r="O23" s="557"/>
      <c r="P23" s="557"/>
      <c r="Q23" s="557"/>
      <c r="R23" s="557"/>
      <c r="S23" s="557"/>
    </row>
    <row r="24" spans="1:19" x14ac:dyDescent="0.25">
      <c r="A24" s="519" t="s">
        <v>753</v>
      </c>
      <c r="B24" s="519"/>
      <c r="C24" s="519"/>
      <c r="D24" s="519"/>
      <c r="E24" s="221">
        <f>E22*E23</f>
        <v>0</v>
      </c>
      <c r="F24" s="221">
        <f>F22*F23</f>
        <v>0</v>
      </c>
      <c r="G24" s="221"/>
      <c r="H24" s="221">
        <f>H22*H23</f>
        <v>0</v>
      </c>
      <c r="I24" s="221">
        <f>I22*I23</f>
        <v>0</v>
      </c>
      <c r="K24" s="323">
        <f t="shared" si="1"/>
        <v>0</v>
      </c>
      <c r="L24" s="561"/>
      <c r="M24" s="557"/>
      <c r="N24" s="557"/>
      <c r="O24" s="557"/>
      <c r="P24" s="557"/>
      <c r="Q24" s="557"/>
      <c r="R24" s="557"/>
      <c r="S24" s="557"/>
    </row>
    <row r="25" spans="1:19" x14ac:dyDescent="0.25">
      <c r="A25" s="519" t="s">
        <v>754</v>
      </c>
      <c r="B25" s="519"/>
      <c r="C25" s="519"/>
      <c r="D25" s="519"/>
      <c r="E25" s="220"/>
      <c r="F25" s="223"/>
      <c r="G25" s="221"/>
      <c r="H25" s="311">
        <f>E25+F25</f>
        <v>0</v>
      </c>
      <c r="I25" s="220"/>
      <c r="K25" s="323">
        <f t="shared" si="1"/>
        <v>0</v>
      </c>
      <c r="L25" s="561"/>
      <c r="M25" s="557"/>
      <c r="N25" s="557"/>
      <c r="O25" s="557"/>
      <c r="P25" s="557"/>
      <c r="Q25" s="557"/>
      <c r="R25" s="557"/>
      <c r="S25" s="557"/>
    </row>
    <row r="26" spans="1:19" x14ac:dyDescent="0.25">
      <c r="A26" s="519" t="s">
        <v>755</v>
      </c>
      <c r="B26" s="453"/>
      <c r="C26" s="453"/>
      <c r="D26" s="453"/>
      <c r="E26" s="233">
        <f>IF(E24=0,0,E25/E24)</f>
        <v>0</v>
      </c>
      <c r="F26" s="233">
        <f>IF(F24=0,0,F25/F24)</f>
        <v>0</v>
      </c>
      <c r="G26" s="233"/>
      <c r="H26" s="233">
        <f>IF(H24=0,0,H25/H24)</f>
        <v>0</v>
      </c>
      <c r="I26" s="233">
        <f>IF(I24=0,0,I25/I24)</f>
        <v>0</v>
      </c>
      <c r="K26" s="326">
        <f t="shared" si="1"/>
        <v>0</v>
      </c>
      <c r="L26" s="561"/>
      <c r="M26" s="557"/>
      <c r="N26" s="557"/>
      <c r="O26" s="557"/>
      <c r="P26" s="557"/>
      <c r="Q26" s="557"/>
      <c r="R26" s="557"/>
      <c r="S26" s="557"/>
    </row>
    <row r="27" spans="1:19" x14ac:dyDescent="0.25">
      <c r="A27" s="519" t="s">
        <v>40</v>
      </c>
      <c r="B27" s="519"/>
      <c r="C27" s="519"/>
      <c r="D27" s="519"/>
      <c r="E27" s="220"/>
      <c r="F27" s="223"/>
      <c r="G27" s="221"/>
      <c r="H27" s="220"/>
      <c r="I27" s="220"/>
      <c r="K27" s="323">
        <f t="shared" si="1"/>
        <v>0</v>
      </c>
      <c r="L27" s="561"/>
      <c r="M27" s="557"/>
      <c r="N27" s="557"/>
      <c r="O27" s="557"/>
      <c r="P27" s="557"/>
      <c r="Q27" s="557"/>
      <c r="R27" s="557"/>
      <c r="S27" s="557"/>
    </row>
    <row r="28" spans="1:19" x14ac:dyDescent="0.25">
      <c r="A28" s="519" t="s">
        <v>730</v>
      </c>
      <c r="B28" s="519"/>
      <c r="C28" s="519"/>
      <c r="D28" s="519"/>
      <c r="E28" s="220"/>
      <c r="F28" s="223"/>
      <c r="G28" s="221"/>
      <c r="H28" s="221">
        <f>E28+F28</f>
        <v>0</v>
      </c>
      <c r="I28" s="221"/>
    </row>
    <row r="29" spans="1:19" x14ac:dyDescent="0.25">
      <c r="A29" s="6"/>
      <c r="B29" s="6"/>
      <c r="C29" s="6"/>
      <c r="D29" s="6"/>
      <c r="E29" s="6"/>
      <c r="F29" s="6"/>
      <c r="G29" s="6"/>
      <c r="H29" s="6"/>
    </row>
    <row r="30" spans="1:19" ht="77.099999999999994" customHeight="1" x14ac:dyDescent="0.25">
      <c r="A30" s="524" t="s">
        <v>41</v>
      </c>
      <c r="B30" s="525"/>
      <c r="C30" s="525"/>
      <c r="D30" s="525"/>
      <c r="E30" s="536"/>
      <c r="F30" s="536"/>
      <c r="G30" s="537"/>
      <c r="H30" s="537"/>
    </row>
  </sheetData>
  <sheetProtection algorithmName="SHA-512" hashValue="Wre+5IZaFXabKnIVWoxnmTH+cZkJ2bmaKTTNKlYnFpiZVZ5iR08JQL2fW0hBoPO29AdyXkflHaP2RpjP62WgTg==" saltValue="OFsx9czXk7d5ojElSCb2S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tabSelected="1" topLeftCell="A2" workbookViewId="0">
      <selection activeCell="Y8" sqref="Y8"/>
    </sheetView>
  </sheetViews>
  <sheetFormatPr defaultRowHeight="14.25" x14ac:dyDescent="0.2"/>
  <cols>
    <col min="1" max="1" width="4.5703125" style="6" customWidth="1"/>
    <col min="2" max="2" width="47.140625" style="6" customWidth="1"/>
    <col min="3" max="6" width="4.7109375" style="6" customWidth="1"/>
    <col min="7" max="14" width="4.7109375" style="6" hidden="1"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hidden="1" customWidth="1"/>
    <col min="22" max="16384" width="9.140625" style="6"/>
  </cols>
  <sheetData>
    <row r="1" spans="1:23" ht="75.75" hidden="1" customHeight="1" x14ac:dyDescent="0.2">
      <c r="A1" s="580" t="s">
        <v>561</v>
      </c>
      <c r="B1" s="581"/>
      <c r="C1" s="581"/>
      <c r="D1" s="581"/>
      <c r="E1" s="581"/>
      <c r="F1" s="581"/>
      <c r="G1" s="582"/>
      <c r="H1" s="582"/>
      <c r="R1" s="192"/>
    </row>
    <row r="2" spans="1:23" ht="75.75" customHeight="1" x14ac:dyDescent="0.25">
      <c r="A2" s="535" t="s">
        <v>828</v>
      </c>
      <c r="B2" s="589"/>
      <c r="C2" s="589"/>
      <c r="D2" s="589"/>
      <c r="E2" s="589"/>
      <c r="F2" s="589"/>
      <c r="G2" s="476"/>
      <c r="H2" s="476"/>
      <c r="I2" s="590"/>
      <c r="J2" s="590"/>
      <c r="K2" s="590"/>
      <c r="L2" s="590"/>
      <c r="M2" s="590"/>
      <c r="N2" s="590"/>
      <c r="O2" s="590"/>
      <c r="P2" s="590"/>
      <c r="Q2" s="402" t="s">
        <v>740</v>
      </c>
      <c r="R2" s="370"/>
      <c r="S2" s="370"/>
    </row>
    <row r="3" spans="1:23" x14ac:dyDescent="0.2">
      <c r="A3" s="370"/>
      <c r="B3" s="370"/>
      <c r="C3" s="370"/>
      <c r="D3" s="370"/>
      <c r="E3" s="370"/>
      <c r="F3" s="370"/>
      <c r="G3" s="370"/>
      <c r="H3" s="370"/>
      <c r="I3" s="370"/>
      <c r="J3" s="370"/>
      <c r="K3" s="370"/>
      <c r="L3" s="370"/>
      <c r="M3" s="370"/>
      <c r="N3" s="370"/>
      <c r="O3" s="370"/>
      <c r="P3" s="370"/>
      <c r="Q3" s="370"/>
      <c r="R3" s="370"/>
      <c r="S3" s="370"/>
    </row>
    <row r="4" spans="1:23" ht="29.25" customHeight="1" x14ac:dyDescent="0.2">
      <c r="A4" s="527" t="s">
        <v>367</v>
      </c>
      <c r="B4" s="585"/>
      <c r="C4" s="586">
        <f>'část B ind_AT_péče'!H36</f>
        <v>0</v>
      </c>
      <c r="D4" s="587"/>
      <c r="E4" s="587"/>
      <c r="F4" s="588"/>
      <c r="I4" s="441"/>
      <c r="J4" s="442"/>
      <c r="K4" s="442"/>
      <c r="L4" s="442"/>
      <c r="M4" s="442"/>
      <c r="N4" s="442"/>
      <c r="O4" s="432"/>
      <c r="P4" s="432"/>
      <c r="Q4" s="432"/>
      <c r="R4" s="381"/>
      <c r="S4" s="370"/>
    </row>
    <row r="5" spans="1:23" x14ac:dyDescent="0.2">
      <c r="A5" s="370"/>
      <c r="B5" s="370"/>
      <c r="C5" s="370"/>
      <c r="D5" s="370"/>
      <c r="E5" s="370"/>
      <c r="F5" s="370"/>
      <c r="G5" s="370"/>
      <c r="H5" s="370"/>
      <c r="I5" s="370"/>
      <c r="J5" s="370"/>
      <c r="K5" s="370"/>
      <c r="L5" s="370"/>
      <c r="M5" s="370"/>
      <c r="N5" s="370"/>
      <c r="O5" s="370"/>
      <c r="P5" s="370"/>
      <c r="Q5" s="370"/>
      <c r="R5" s="370"/>
      <c r="S5" s="370"/>
      <c r="T5" s="527" t="s">
        <v>784</v>
      </c>
      <c r="U5" s="571"/>
    </row>
    <row r="6" spans="1:23" x14ac:dyDescent="0.2">
      <c r="A6" s="583" t="s">
        <v>403</v>
      </c>
      <c r="B6" s="584"/>
      <c r="C6" s="584"/>
      <c r="D6" s="584"/>
      <c r="E6" s="370"/>
      <c r="F6" s="370"/>
      <c r="G6" s="370"/>
      <c r="H6" s="370"/>
      <c r="I6" s="370"/>
      <c r="J6" s="370"/>
      <c r="K6" s="370"/>
      <c r="L6" s="370"/>
      <c r="M6" s="370"/>
      <c r="N6" s="370"/>
      <c r="O6" s="370"/>
      <c r="P6" s="370"/>
      <c r="Q6" s="370"/>
      <c r="R6" s="370"/>
      <c r="S6" s="370"/>
      <c r="T6" s="572" t="s">
        <v>790</v>
      </c>
      <c r="U6" s="572" t="s">
        <v>791</v>
      </c>
    </row>
    <row r="7" spans="1:23" x14ac:dyDescent="0.2">
      <c r="A7" s="370"/>
      <c r="B7" s="370"/>
      <c r="C7" s="370"/>
      <c r="D7" s="370"/>
      <c r="E7" s="370"/>
      <c r="F7" s="370"/>
      <c r="G7" s="370"/>
      <c r="H7" s="370"/>
      <c r="I7" s="370"/>
      <c r="J7" s="370"/>
      <c r="K7" s="370"/>
      <c r="L7" s="370"/>
      <c r="M7" s="370"/>
      <c r="N7" s="370"/>
      <c r="O7" s="370"/>
      <c r="P7" s="370"/>
      <c r="Q7" s="370"/>
      <c r="R7" s="370"/>
      <c r="S7" s="370"/>
      <c r="T7" s="573"/>
      <c r="U7" s="573"/>
    </row>
    <row r="8" spans="1:23" ht="84.75" customHeight="1" x14ac:dyDescent="0.2">
      <c r="A8" s="203" t="s">
        <v>185</v>
      </c>
      <c r="B8" s="196" t="s">
        <v>244</v>
      </c>
      <c r="C8" s="520" t="s">
        <v>830</v>
      </c>
      <c r="D8" s="578"/>
      <c r="E8" s="578"/>
      <c r="F8" s="579"/>
      <c r="G8" s="520" t="s">
        <v>794</v>
      </c>
      <c r="H8" s="578"/>
      <c r="I8" s="578"/>
      <c r="J8" s="579"/>
      <c r="K8" s="520" t="s">
        <v>718</v>
      </c>
      <c r="L8" s="578"/>
      <c r="M8" s="578"/>
      <c r="N8" s="579"/>
      <c r="O8" s="520" t="s">
        <v>216</v>
      </c>
      <c r="P8" s="579"/>
      <c r="R8" s="192"/>
      <c r="S8" s="370"/>
      <c r="T8" s="573"/>
      <c r="U8" s="573"/>
      <c r="W8" s="332"/>
    </row>
    <row r="9" spans="1:23" ht="15" x14ac:dyDescent="0.25">
      <c r="A9" s="5" t="s">
        <v>186</v>
      </c>
      <c r="B9" s="568" t="s">
        <v>382</v>
      </c>
      <c r="C9" s="569"/>
      <c r="D9" s="569"/>
      <c r="E9" s="569"/>
      <c r="F9" s="569"/>
      <c r="G9" s="569"/>
      <c r="H9" s="569"/>
      <c r="I9" s="569"/>
      <c r="J9" s="569"/>
      <c r="K9" s="569"/>
      <c r="L9" s="569"/>
      <c r="M9" s="569"/>
      <c r="N9" s="569"/>
      <c r="O9" s="569"/>
      <c r="P9" s="570"/>
      <c r="R9" s="192"/>
      <c r="S9" s="370"/>
      <c r="T9" s="574"/>
      <c r="U9" s="575"/>
    </row>
    <row r="10" spans="1:23" ht="15" x14ac:dyDescent="0.25">
      <c r="A10" s="7" t="s">
        <v>187</v>
      </c>
      <c r="B10" s="204"/>
      <c r="C10" s="562"/>
      <c r="D10" s="563"/>
      <c r="E10" s="563"/>
      <c r="F10" s="564"/>
      <c r="G10" s="562"/>
      <c r="H10" s="563"/>
      <c r="I10" s="563"/>
      <c r="J10" s="564"/>
      <c r="K10" s="565">
        <f>IF(C10=0,0,G10/C10)</f>
        <v>0</v>
      </c>
      <c r="L10" s="567"/>
      <c r="M10" s="567"/>
      <c r="N10" s="566"/>
      <c r="O10" s="565">
        <f>IF($C$174=0,0,C10/$C$174)</f>
        <v>0</v>
      </c>
      <c r="P10" s="566" t="e">
        <f>D10/$D$176</f>
        <v>#DIV/0!</v>
      </c>
      <c r="R10" s="192"/>
      <c r="S10" s="370"/>
      <c r="T10" s="333"/>
      <c r="U10" s="333"/>
    </row>
    <row r="11" spans="1:23" ht="15" x14ac:dyDescent="0.25">
      <c r="A11" s="7" t="s">
        <v>188</v>
      </c>
      <c r="B11" s="204"/>
      <c r="C11" s="562"/>
      <c r="D11" s="563"/>
      <c r="E11" s="563"/>
      <c r="F11" s="564"/>
      <c r="G11" s="562"/>
      <c r="H11" s="563"/>
      <c r="I11" s="563"/>
      <c r="J11" s="564"/>
      <c r="K11" s="565">
        <f t="shared" ref="K11:K23" si="0">IF(C11=0,0,G11/C11)</f>
        <v>0</v>
      </c>
      <c r="L11" s="567"/>
      <c r="M11" s="567"/>
      <c r="N11" s="566"/>
      <c r="O11" s="565">
        <f t="shared" ref="O11:O23" si="1">IF($C$174=0,0,C11/$C$174)</f>
        <v>0</v>
      </c>
      <c r="P11" s="566" t="e">
        <f t="shared" ref="P11:P23" si="2">D11/$D$176</f>
        <v>#DIV/0!</v>
      </c>
      <c r="R11" s="192"/>
      <c r="S11" s="370"/>
      <c r="T11" s="333"/>
      <c r="U11" s="333"/>
    </row>
    <row r="12" spans="1:23" ht="15" x14ac:dyDescent="0.25">
      <c r="A12" s="7" t="s">
        <v>189</v>
      </c>
      <c r="B12" s="204"/>
      <c r="C12" s="562"/>
      <c r="D12" s="563"/>
      <c r="E12" s="563"/>
      <c r="F12" s="564"/>
      <c r="G12" s="562"/>
      <c r="H12" s="563"/>
      <c r="I12" s="563"/>
      <c r="J12" s="564"/>
      <c r="K12" s="565">
        <f t="shared" si="0"/>
        <v>0</v>
      </c>
      <c r="L12" s="567"/>
      <c r="M12" s="567"/>
      <c r="N12" s="566"/>
      <c r="O12" s="565">
        <f t="shared" si="1"/>
        <v>0</v>
      </c>
      <c r="P12" s="566" t="e">
        <f t="shared" si="2"/>
        <v>#DIV/0!</v>
      </c>
      <c r="R12" s="193" t="s">
        <v>535</v>
      </c>
      <c r="S12" s="370"/>
      <c r="T12" s="333"/>
      <c r="U12" s="333"/>
    </row>
    <row r="13" spans="1:23" ht="15" x14ac:dyDescent="0.25">
      <c r="A13" s="7" t="s">
        <v>190</v>
      </c>
      <c r="B13" s="204"/>
      <c r="C13" s="562"/>
      <c r="D13" s="563"/>
      <c r="E13" s="563"/>
      <c r="F13" s="564"/>
      <c r="G13" s="562"/>
      <c r="H13" s="563"/>
      <c r="I13" s="563"/>
      <c r="J13" s="564"/>
      <c r="K13" s="565">
        <f t="shared" si="0"/>
        <v>0</v>
      </c>
      <c r="L13" s="567"/>
      <c r="M13" s="567"/>
      <c r="N13" s="566"/>
      <c r="O13" s="565">
        <f t="shared" si="1"/>
        <v>0</v>
      </c>
      <c r="P13" s="566" t="e">
        <f t="shared" si="2"/>
        <v>#DIV/0!</v>
      </c>
      <c r="R13" s="194" t="s">
        <v>536</v>
      </c>
      <c r="S13" s="370"/>
      <c r="T13" s="333"/>
      <c r="U13" s="333"/>
    </row>
    <row r="14" spans="1:23" ht="15" x14ac:dyDescent="0.25">
      <c r="A14" s="7" t="s">
        <v>191</v>
      </c>
      <c r="B14" s="204"/>
      <c r="C14" s="562"/>
      <c r="D14" s="563"/>
      <c r="E14" s="563"/>
      <c r="F14" s="564"/>
      <c r="G14" s="562"/>
      <c r="H14" s="563"/>
      <c r="I14" s="563"/>
      <c r="J14" s="564"/>
      <c r="K14" s="565">
        <f t="shared" si="0"/>
        <v>0</v>
      </c>
      <c r="L14" s="567"/>
      <c r="M14" s="567"/>
      <c r="N14" s="566"/>
      <c r="O14" s="565">
        <f t="shared" si="1"/>
        <v>0</v>
      </c>
      <c r="P14" s="566" t="e">
        <f t="shared" si="2"/>
        <v>#DIV/0!</v>
      </c>
      <c r="R14" s="192" t="s">
        <v>537</v>
      </c>
      <c r="S14" s="370"/>
      <c r="T14" s="333"/>
      <c r="U14" s="333"/>
    </row>
    <row r="15" spans="1:23" ht="15" x14ac:dyDescent="0.25">
      <c r="A15" s="7" t="s">
        <v>217</v>
      </c>
      <c r="B15" s="204"/>
      <c r="C15" s="562"/>
      <c r="D15" s="563"/>
      <c r="E15" s="563"/>
      <c r="F15" s="564"/>
      <c r="G15" s="562"/>
      <c r="H15" s="563"/>
      <c r="I15" s="563"/>
      <c r="J15" s="564"/>
      <c r="K15" s="565">
        <f t="shared" si="0"/>
        <v>0</v>
      </c>
      <c r="L15" s="567"/>
      <c r="M15" s="567"/>
      <c r="N15" s="566"/>
      <c r="O15" s="565">
        <f t="shared" si="1"/>
        <v>0</v>
      </c>
      <c r="P15" s="566" t="e">
        <f t="shared" si="2"/>
        <v>#DIV/0!</v>
      </c>
      <c r="R15" s="192" t="s">
        <v>538</v>
      </c>
      <c r="S15" s="370"/>
      <c r="T15" s="333"/>
      <c r="U15" s="333"/>
    </row>
    <row r="16" spans="1:23" ht="15" x14ac:dyDescent="0.25">
      <c r="A16" s="7" t="s">
        <v>218</v>
      </c>
      <c r="B16" s="204"/>
      <c r="C16" s="562"/>
      <c r="D16" s="563"/>
      <c r="E16" s="563"/>
      <c r="F16" s="564"/>
      <c r="G16" s="562"/>
      <c r="H16" s="563"/>
      <c r="I16" s="563"/>
      <c r="J16" s="564"/>
      <c r="K16" s="565">
        <f t="shared" si="0"/>
        <v>0</v>
      </c>
      <c r="L16" s="567"/>
      <c r="M16" s="567"/>
      <c r="N16" s="566"/>
      <c r="O16" s="565">
        <f t="shared" si="1"/>
        <v>0</v>
      </c>
      <c r="P16" s="566" t="e">
        <f t="shared" si="2"/>
        <v>#DIV/0!</v>
      </c>
      <c r="R16" s="192" t="s">
        <v>719</v>
      </c>
      <c r="S16" s="370"/>
      <c r="T16" s="333"/>
      <c r="U16" s="333"/>
    </row>
    <row r="17" spans="1:21" ht="15" x14ac:dyDescent="0.25">
      <c r="A17" s="7" t="s">
        <v>219</v>
      </c>
      <c r="B17" s="204"/>
      <c r="C17" s="562"/>
      <c r="D17" s="563"/>
      <c r="E17" s="563"/>
      <c r="F17" s="564"/>
      <c r="G17" s="562"/>
      <c r="H17" s="563"/>
      <c r="I17" s="563"/>
      <c r="J17" s="564"/>
      <c r="K17" s="565">
        <f t="shared" si="0"/>
        <v>0</v>
      </c>
      <c r="L17" s="567"/>
      <c r="M17" s="567"/>
      <c r="N17" s="566"/>
      <c r="O17" s="565">
        <f t="shared" si="1"/>
        <v>0</v>
      </c>
      <c r="P17" s="566" t="e">
        <f t="shared" si="2"/>
        <v>#DIV/0!</v>
      </c>
      <c r="R17" s="192" t="s">
        <v>720</v>
      </c>
      <c r="S17" s="370"/>
      <c r="T17" s="333"/>
      <c r="U17" s="333"/>
    </row>
    <row r="18" spans="1:21" ht="15" x14ac:dyDescent="0.25">
      <c r="A18" s="7" t="s">
        <v>220</v>
      </c>
      <c r="B18" s="204"/>
      <c r="C18" s="562"/>
      <c r="D18" s="563"/>
      <c r="E18" s="563"/>
      <c r="F18" s="564"/>
      <c r="G18" s="562"/>
      <c r="H18" s="563"/>
      <c r="I18" s="563"/>
      <c r="J18" s="564"/>
      <c r="K18" s="565">
        <f t="shared" si="0"/>
        <v>0</v>
      </c>
      <c r="L18" s="567"/>
      <c r="M18" s="567"/>
      <c r="N18" s="566"/>
      <c r="O18" s="565">
        <f t="shared" si="1"/>
        <v>0</v>
      </c>
      <c r="P18" s="566" t="e">
        <f t="shared" si="2"/>
        <v>#DIV/0!</v>
      </c>
      <c r="R18" s="192" t="s">
        <v>722</v>
      </c>
      <c r="S18" s="370"/>
      <c r="T18" s="333"/>
      <c r="U18" s="333"/>
    </row>
    <row r="19" spans="1:21" ht="15" x14ac:dyDescent="0.25">
      <c r="A19" s="7" t="s">
        <v>221</v>
      </c>
      <c r="B19" s="204"/>
      <c r="C19" s="562"/>
      <c r="D19" s="563"/>
      <c r="E19" s="563"/>
      <c r="F19" s="564"/>
      <c r="G19" s="562"/>
      <c r="H19" s="563"/>
      <c r="I19" s="563"/>
      <c r="J19" s="564"/>
      <c r="K19" s="565">
        <f t="shared" si="0"/>
        <v>0</v>
      </c>
      <c r="L19" s="567"/>
      <c r="M19" s="567"/>
      <c r="N19" s="566"/>
      <c r="O19" s="565">
        <f t="shared" si="1"/>
        <v>0</v>
      </c>
      <c r="P19" s="566" t="e">
        <f t="shared" si="2"/>
        <v>#DIV/0!</v>
      </c>
      <c r="R19" s="192"/>
      <c r="S19" s="370"/>
      <c r="T19" s="333"/>
      <c r="U19" s="333"/>
    </row>
    <row r="20" spans="1:21" ht="15" x14ac:dyDescent="0.25">
      <c r="A20" s="7" t="s">
        <v>222</v>
      </c>
      <c r="B20" s="204"/>
      <c r="C20" s="562"/>
      <c r="D20" s="563"/>
      <c r="E20" s="563"/>
      <c r="F20" s="564"/>
      <c r="G20" s="562"/>
      <c r="H20" s="563"/>
      <c r="I20" s="563"/>
      <c r="J20" s="564"/>
      <c r="K20" s="565">
        <f t="shared" si="0"/>
        <v>0</v>
      </c>
      <c r="L20" s="567"/>
      <c r="M20" s="567"/>
      <c r="N20" s="566"/>
      <c r="O20" s="565">
        <f t="shared" si="1"/>
        <v>0</v>
      </c>
      <c r="P20" s="566" t="e">
        <f t="shared" si="2"/>
        <v>#DIV/0!</v>
      </c>
      <c r="R20" s="192"/>
      <c r="S20" s="370"/>
      <c r="T20" s="333"/>
      <c r="U20" s="333"/>
    </row>
    <row r="21" spans="1:21" ht="15" x14ac:dyDescent="0.25">
      <c r="A21" s="7" t="s">
        <v>223</v>
      </c>
      <c r="B21" s="204"/>
      <c r="C21" s="562"/>
      <c r="D21" s="563"/>
      <c r="E21" s="563"/>
      <c r="F21" s="564"/>
      <c r="G21" s="562"/>
      <c r="H21" s="563"/>
      <c r="I21" s="563"/>
      <c r="J21" s="564"/>
      <c r="K21" s="565">
        <f t="shared" si="0"/>
        <v>0</v>
      </c>
      <c r="L21" s="567"/>
      <c r="M21" s="567"/>
      <c r="N21" s="566"/>
      <c r="O21" s="565">
        <f t="shared" si="1"/>
        <v>0</v>
      </c>
      <c r="P21" s="566" t="e">
        <f t="shared" si="2"/>
        <v>#DIV/0!</v>
      </c>
      <c r="R21" s="192"/>
      <c r="S21" s="370"/>
      <c r="T21" s="333"/>
      <c r="U21" s="333"/>
    </row>
    <row r="22" spans="1:21" ht="15" x14ac:dyDescent="0.25">
      <c r="A22" s="7" t="s">
        <v>224</v>
      </c>
      <c r="B22" s="204"/>
      <c r="C22" s="562"/>
      <c r="D22" s="563"/>
      <c r="E22" s="563"/>
      <c r="F22" s="564"/>
      <c r="G22" s="562"/>
      <c r="H22" s="563"/>
      <c r="I22" s="563"/>
      <c r="J22" s="564"/>
      <c r="K22" s="565">
        <f t="shared" si="0"/>
        <v>0</v>
      </c>
      <c r="L22" s="567"/>
      <c r="M22" s="567"/>
      <c r="N22" s="566"/>
      <c r="O22" s="565">
        <f t="shared" si="1"/>
        <v>0</v>
      </c>
      <c r="P22" s="566" t="e">
        <f t="shared" si="2"/>
        <v>#DIV/0!</v>
      </c>
      <c r="R22" s="192" t="s">
        <v>721</v>
      </c>
      <c r="S22" s="370"/>
      <c r="T22" s="333"/>
      <c r="U22" s="333"/>
    </row>
    <row r="23" spans="1:21" ht="15" x14ac:dyDescent="0.25">
      <c r="A23" s="7" t="s">
        <v>225</v>
      </c>
      <c r="B23" s="204"/>
      <c r="C23" s="562"/>
      <c r="D23" s="563"/>
      <c r="E23" s="563"/>
      <c r="F23" s="564"/>
      <c r="G23" s="562"/>
      <c r="H23" s="563"/>
      <c r="I23" s="563"/>
      <c r="J23" s="564"/>
      <c r="K23" s="565">
        <f t="shared" si="0"/>
        <v>0</v>
      </c>
      <c r="L23" s="567"/>
      <c r="M23" s="567"/>
      <c r="N23" s="566"/>
      <c r="O23" s="565">
        <f t="shared" si="1"/>
        <v>0</v>
      </c>
      <c r="P23" s="566" t="e">
        <f t="shared" si="2"/>
        <v>#DIV/0!</v>
      </c>
      <c r="R23" s="192"/>
      <c r="S23" s="370"/>
      <c r="T23" s="333"/>
      <c r="U23" s="333"/>
    </row>
    <row r="24" spans="1:21" ht="15" x14ac:dyDescent="0.25">
      <c r="A24" s="4" t="s">
        <v>192</v>
      </c>
      <c r="B24" s="568" t="s">
        <v>383</v>
      </c>
      <c r="C24" s="569"/>
      <c r="D24" s="569"/>
      <c r="E24" s="569"/>
      <c r="F24" s="569"/>
      <c r="G24" s="569"/>
      <c r="H24" s="569"/>
      <c r="I24" s="569"/>
      <c r="J24" s="569"/>
      <c r="K24" s="569"/>
      <c r="L24" s="569"/>
      <c r="M24" s="569"/>
      <c r="N24" s="569"/>
      <c r="O24" s="569"/>
      <c r="P24" s="570"/>
      <c r="R24" s="192"/>
      <c r="S24" s="370"/>
      <c r="T24" s="298"/>
      <c r="U24" s="298"/>
    </row>
    <row r="25" spans="1:21" ht="15" x14ac:dyDescent="0.25">
      <c r="A25" s="7" t="s">
        <v>193</v>
      </c>
      <c r="B25" s="197"/>
      <c r="C25" s="562"/>
      <c r="D25" s="563"/>
      <c r="E25" s="563"/>
      <c r="F25" s="564"/>
      <c r="G25" s="562"/>
      <c r="H25" s="563"/>
      <c r="I25" s="563"/>
      <c r="J25" s="564"/>
      <c r="K25" s="565">
        <f t="shared" ref="K25:K38" si="3">IF(C25=0,0,G25/C25)</f>
        <v>0</v>
      </c>
      <c r="L25" s="567"/>
      <c r="M25" s="567"/>
      <c r="N25" s="566"/>
      <c r="O25" s="565">
        <f t="shared" ref="O25:O38" si="4">IF($C$174=0,0,C25/$C$174)</f>
        <v>0</v>
      </c>
      <c r="P25" s="566" t="e">
        <f t="shared" ref="P25:P38" si="5">D25/$D$176</f>
        <v>#DIV/0!</v>
      </c>
      <c r="R25" s="192"/>
      <c r="S25" s="370"/>
      <c r="T25" s="333"/>
      <c r="U25" s="333"/>
    </row>
    <row r="26" spans="1:21" ht="15" x14ac:dyDescent="0.25">
      <c r="A26" s="7" t="s">
        <v>194</v>
      </c>
      <c r="B26" s="197"/>
      <c r="C26" s="562"/>
      <c r="D26" s="563"/>
      <c r="E26" s="563"/>
      <c r="F26" s="564"/>
      <c r="G26" s="562"/>
      <c r="H26" s="563"/>
      <c r="I26" s="563"/>
      <c r="J26" s="564"/>
      <c r="K26" s="565">
        <f t="shared" si="3"/>
        <v>0</v>
      </c>
      <c r="L26" s="567"/>
      <c r="M26" s="567"/>
      <c r="N26" s="566"/>
      <c r="O26" s="565">
        <f t="shared" si="4"/>
        <v>0</v>
      </c>
      <c r="P26" s="566" t="e">
        <f t="shared" si="5"/>
        <v>#DIV/0!</v>
      </c>
      <c r="R26" s="192"/>
      <c r="S26" s="370"/>
      <c r="T26" s="333"/>
      <c r="U26" s="333"/>
    </row>
    <row r="27" spans="1:21" ht="15" x14ac:dyDescent="0.25">
      <c r="A27" s="7" t="s">
        <v>195</v>
      </c>
      <c r="B27" s="197"/>
      <c r="C27" s="562"/>
      <c r="D27" s="563"/>
      <c r="E27" s="563"/>
      <c r="F27" s="564"/>
      <c r="G27" s="562"/>
      <c r="H27" s="563"/>
      <c r="I27" s="563"/>
      <c r="J27" s="564"/>
      <c r="K27" s="565">
        <f t="shared" si="3"/>
        <v>0</v>
      </c>
      <c r="L27" s="567"/>
      <c r="M27" s="567"/>
      <c r="N27" s="566"/>
      <c r="O27" s="565">
        <f t="shared" si="4"/>
        <v>0</v>
      </c>
      <c r="P27" s="566" t="e">
        <f t="shared" si="5"/>
        <v>#DIV/0!</v>
      </c>
      <c r="R27" s="192"/>
      <c r="S27" s="370"/>
      <c r="T27" s="333"/>
      <c r="U27" s="333"/>
    </row>
    <row r="28" spans="1:21" ht="15" x14ac:dyDescent="0.25">
      <c r="A28" s="7" t="s">
        <v>196</v>
      </c>
      <c r="B28" s="197"/>
      <c r="C28" s="562"/>
      <c r="D28" s="563"/>
      <c r="E28" s="563"/>
      <c r="F28" s="564"/>
      <c r="G28" s="562"/>
      <c r="H28" s="563"/>
      <c r="I28" s="563"/>
      <c r="J28" s="564"/>
      <c r="K28" s="565">
        <f t="shared" si="3"/>
        <v>0</v>
      </c>
      <c r="L28" s="567"/>
      <c r="M28" s="567"/>
      <c r="N28" s="566"/>
      <c r="O28" s="565">
        <f t="shared" si="4"/>
        <v>0</v>
      </c>
      <c r="P28" s="566" t="e">
        <f t="shared" si="5"/>
        <v>#DIV/0!</v>
      </c>
      <c r="R28" s="192"/>
      <c r="S28" s="370"/>
      <c r="T28" s="333"/>
      <c r="U28" s="333"/>
    </row>
    <row r="29" spans="1:21" ht="15" x14ac:dyDescent="0.25">
      <c r="A29" s="7" t="s">
        <v>197</v>
      </c>
      <c r="B29" s="197"/>
      <c r="C29" s="562"/>
      <c r="D29" s="563"/>
      <c r="E29" s="563"/>
      <c r="F29" s="564"/>
      <c r="G29" s="562"/>
      <c r="H29" s="563"/>
      <c r="I29" s="563"/>
      <c r="J29" s="564"/>
      <c r="K29" s="565">
        <f t="shared" si="3"/>
        <v>0</v>
      </c>
      <c r="L29" s="567"/>
      <c r="M29" s="567"/>
      <c r="N29" s="566"/>
      <c r="O29" s="565">
        <f t="shared" si="4"/>
        <v>0</v>
      </c>
      <c r="P29" s="566" t="e">
        <f t="shared" si="5"/>
        <v>#DIV/0!</v>
      </c>
      <c r="R29" s="192"/>
      <c r="S29" s="370"/>
      <c r="T29" s="333"/>
      <c r="U29" s="333"/>
    </row>
    <row r="30" spans="1:21" ht="15" x14ac:dyDescent="0.25">
      <c r="A30" s="4" t="s">
        <v>226</v>
      </c>
      <c r="B30" s="197"/>
      <c r="C30" s="562"/>
      <c r="D30" s="563"/>
      <c r="E30" s="563"/>
      <c r="F30" s="564"/>
      <c r="G30" s="562"/>
      <c r="H30" s="563"/>
      <c r="I30" s="563"/>
      <c r="J30" s="564"/>
      <c r="K30" s="565">
        <f t="shared" si="3"/>
        <v>0</v>
      </c>
      <c r="L30" s="567"/>
      <c r="M30" s="567"/>
      <c r="N30" s="566"/>
      <c r="O30" s="565">
        <f t="shared" si="4"/>
        <v>0</v>
      </c>
      <c r="P30" s="566" t="e">
        <f t="shared" si="5"/>
        <v>#DIV/0!</v>
      </c>
      <c r="R30" s="192"/>
      <c r="S30" s="370"/>
      <c r="T30" s="333"/>
      <c r="U30" s="333"/>
    </row>
    <row r="31" spans="1:21" ht="15" x14ac:dyDescent="0.25">
      <c r="A31" s="4" t="s">
        <v>227</v>
      </c>
      <c r="B31" s="197"/>
      <c r="C31" s="562"/>
      <c r="D31" s="563"/>
      <c r="E31" s="563"/>
      <c r="F31" s="564"/>
      <c r="G31" s="562"/>
      <c r="H31" s="563"/>
      <c r="I31" s="563"/>
      <c r="J31" s="564"/>
      <c r="K31" s="565">
        <f t="shared" si="3"/>
        <v>0</v>
      </c>
      <c r="L31" s="567"/>
      <c r="M31" s="567"/>
      <c r="N31" s="566"/>
      <c r="O31" s="565">
        <f t="shared" si="4"/>
        <v>0</v>
      </c>
      <c r="P31" s="566" t="e">
        <f t="shared" si="5"/>
        <v>#DIV/0!</v>
      </c>
      <c r="R31" s="192"/>
      <c r="S31" s="370"/>
      <c r="T31" s="333"/>
      <c r="U31" s="333"/>
    </row>
    <row r="32" spans="1:21" ht="15" x14ac:dyDescent="0.25">
      <c r="A32" s="4" t="s">
        <v>228</v>
      </c>
      <c r="B32" s="197"/>
      <c r="C32" s="562"/>
      <c r="D32" s="563"/>
      <c r="E32" s="563"/>
      <c r="F32" s="564"/>
      <c r="G32" s="562"/>
      <c r="H32" s="563"/>
      <c r="I32" s="563"/>
      <c r="J32" s="564"/>
      <c r="K32" s="565">
        <f t="shared" si="3"/>
        <v>0</v>
      </c>
      <c r="L32" s="567"/>
      <c r="M32" s="567"/>
      <c r="N32" s="566"/>
      <c r="O32" s="565">
        <f t="shared" si="4"/>
        <v>0</v>
      </c>
      <c r="P32" s="566" t="e">
        <f t="shared" si="5"/>
        <v>#DIV/0!</v>
      </c>
      <c r="R32" s="192"/>
      <c r="S32" s="370"/>
      <c r="T32" s="333"/>
      <c r="U32" s="333"/>
    </row>
    <row r="33" spans="1:21" ht="15" x14ac:dyDescent="0.25">
      <c r="A33" s="4" t="s">
        <v>229</v>
      </c>
      <c r="B33" s="197"/>
      <c r="C33" s="562"/>
      <c r="D33" s="563"/>
      <c r="E33" s="563"/>
      <c r="F33" s="564"/>
      <c r="G33" s="562"/>
      <c r="H33" s="563"/>
      <c r="I33" s="563"/>
      <c r="J33" s="564"/>
      <c r="K33" s="565">
        <f t="shared" si="3"/>
        <v>0</v>
      </c>
      <c r="L33" s="567"/>
      <c r="M33" s="567"/>
      <c r="N33" s="566"/>
      <c r="O33" s="565">
        <f t="shared" si="4"/>
        <v>0</v>
      </c>
      <c r="P33" s="566" t="e">
        <f t="shared" si="5"/>
        <v>#DIV/0!</v>
      </c>
      <c r="R33" s="192"/>
      <c r="S33" s="370"/>
      <c r="T33" s="333"/>
      <c r="U33" s="333"/>
    </row>
    <row r="34" spans="1:21" ht="15" x14ac:dyDescent="0.25">
      <c r="A34" s="7" t="s">
        <v>230</v>
      </c>
      <c r="B34" s="195"/>
      <c r="C34" s="562"/>
      <c r="D34" s="563"/>
      <c r="E34" s="563"/>
      <c r="F34" s="564"/>
      <c r="G34" s="562"/>
      <c r="H34" s="563"/>
      <c r="I34" s="563"/>
      <c r="J34" s="564"/>
      <c r="K34" s="565">
        <f t="shared" si="3"/>
        <v>0</v>
      </c>
      <c r="L34" s="567"/>
      <c r="M34" s="567"/>
      <c r="N34" s="566"/>
      <c r="O34" s="565">
        <f t="shared" si="4"/>
        <v>0</v>
      </c>
      <c r="P34" s="566" t="e">
        <f t="shared" si="5"/>
        <v>#DIV/0!</v>
      </c>
      <c r="R34" s="192"/>
      <c r="S34" s="370"/>
      <c r="T34" s="333"/>
      <c r="U34" s="333"/>
    </row>
    <row r="35" spans="1:21" ht="15" x14ac:dyDescent="0.25">
      <c r="A35" s="7" t="s">
        <v>231</v>
      </c>
      <c r="B35" s="195"/>
      <c r="C35" s="562"/>
      <c r="D35" s="563"/>
      <c r="E35" s="563"/>
      <c r="F35" s="564"/>
      <c r="G35" s="562"/>
      <c r="H35" s="563"/>
      <c r="I35" s="563"/>
      <c r="J35" s="564"/>
      <c r="K35" s="565">
        <f t="shared" si="3"/>
        <v>0</v>
      </c>
      <c r="L35" s="567"/>
      <c r="M35" s="567"/>
      <c r="N35" s="566"/>
      <c r="O35" s="565">
        <f t="shared" si="4"/>
        <v>0</v>
      </c>
      <c r="P35" s="566" t="e">
        <f t="shared" si="5"/>
        <v>#DIV/0!</v>
      </c>
      <c r="R35" s="192"/>
      <c r="S35" s="370"/>
      <c r="T35" s="333"/>
      <c r="U35" s="333"/>
    </row>
    <row r="36" spans="1:21" ht="15" x14ac:dyDescent="0.25">
      <c r="A36" s="7" t="s">
        <v>232</v>
      </c>
      <c r="B36" s="195"/>
      <c r="C36" s="562"/>
      <c r="D36" s="563"/>
      <c r="E36" s="563"/>
      <c r="F36" s="564"/>
      <c r="G36" s="562"/>
      <c r="H36" s="563"/>
      <c r="I36" s="563"/>
      <c r="J36" s="564"/>
      <c r="K36" s="565">
        <f t="shared" si="3"/>
        <v>0</v>
      </c>
      <c r="L36" s="567"/>
      <c r="M36" s="567"/>
      <c r="N36" s="566"/>
      <c r="O36" s="565">
        <f t="shared" si="4"/>
        <v>0</v>
      </c>
      <c r="P36" s="566" t="e">
        <f t="shared" si="5"/>
        <v>#DIV/0!</v>
      </c>
      <c r="R36" s="192"/>
      <c r="S36" s="370"/>
      <c r="T36" s="333"/>
      <c r="U36" s="333"/>
    </row>
    <row r="37" spans="1:21" ht="15" x14ac:dyDescent="0.25">
      <c r="A37" s="7" t="s">
        <v>233</v>
      </c>
      <c r="B37" s="195"/>
      <c r="C37" s="562"/>
      <c r="D37" s="563"/>
      <c r="E37" s="563"/>
      <c r="F37" s="564"/>
      <c r="G37" s="562"/>
      <c r="H37" s="563"/>
      <c r="I37" s="563"/>
      <c r="J37" s="564"/>
      <c r="K37" s="565">
        <f t="shared" si="3"/>
        <v>0</v>
      </c>
      <c r="L37" s="567"/>
      <c r="M37" s="567"/>
      <c r="N37" s="566"/>
      <c r="O37" s="565">
        <f t="shared" si="4"/>
        <v>0</v>
      </c>
      <c r="P37" s="566" t="e">
        <f t="shared" si="5"/>
        <v>#DIV/0!</v>
      </c>
      <c r="R37" s="192"/>
      <c r="S37" s="370"/>
      <c r="T37" s="333"/>
      <c r="U37" s="333"/>
    </row>
    <row r="38" spans="1:21" ht="15" x14ac:dyDescent="0.25">
      <c r="A38" s="7" t="s">
        <v>234</v>
      </c>
      <c r="B38" s="195"/>
      <c r="C38" s="562"/>
      <c r="D38" s="563"/>
      <c r="E38" s="563"/>
      <c r="F38" s="564"/>
      <c r="G38" s="562"/>
      <c r="H38" s="563"/>
      <c r="I38" s="563"/>
      <c r="J38" s="564"/>
      <c r="K38" s="565">
        <f t="shared" si="3"/>
        <v>0</v>
      </c>
      <c r="L38" s="567"/>
      <c r="M38" s="567"/>
      <c r="N38" s="566"/>
      <c r="O38" s="565">
        <f t="shared" si="4"/>
        <v>0</v>
      </c>
      <c r="P38" s="566" t="e">
        <f t="shared" si="5"/>
        <v>#DIV/0!</v>
      </c>
      <c r="R38" s="192"/>
      <c r="S38" s="370"/>
      <c r="T38" s="333"/>
      <c r="U38" s="333"/>
    </row>
    <row r="39" spans="1:21" ht="15" x14ac:dyDescent="0.25">
      <c r="A39" s="4" t="s">
        <v>198</v>
      </c>
      <c r="B39" s="568" t="s">
        <v>384</v>
      </c>
      <c r="C39" s="569"/>
      <c r="D39" s="569"/>
      <c r="E39" s="569"/>
      <c r="F39" s="569"/>
      <c r="G39" s="569"/>
      <c r="H39" s="569"/>
      <c r="I39" s="569"/>
      <c r="J39" s="569"/>
      <c r="K39" s="569"/>
      <c r="L39" s="569"/>
      <c r="M39" s="569"/>
      <c r="N39" s="569"/>
      <c r="O39" s="569"/>
      <c r="P39" s="570"/>
      <c r="R39" s="192"/>
      <c r="S39" s="370"/>
      <c r="T39" s="298"/>
      <c r="U39" s="298"/>
    </row>
    <row r="40" spans="1:21" ht="15" x14ac:dyDescent="0.25">
      <c r="A40" s="7" t="s">
        <v>199</v>
      </c>
      <c r="B40" s="197"/>
      <c r="C40" s="562"/>
      <c r="D40" s="563"/>
      <c r="E40" s="563"/>
      <c r="F40" s="564"/>
      <c r="G40" s="562"/>
      <c r="H40" s="563"/>
      <c r="I40" s="563"/>
      <c r="J40" s="564"/>
      <c r="K40" s="565">
        <f t="shared" ref="K40:K53" si="6">IF(C40=0,0,G40/C40)</f>
        <v>0</v>
      </c>
      <c r="L40" s="567"/>
      <c r="M40" s="567"/>
      <c r="N40" s="566"/>
      <c r="O40" s="565">
        <f t="shared" ref="O40:O53" si="7">IF($C$174=0,0,C40/$C$174)</f>
        <v>0</v>
      </c>
      <c r="P40" s="566" t="e">
        <f t="shared" ref="P40:P53" si="8">D40/$D$176</f>
        <v>#DIV/0!</v>
      </c>
      <c r="R40" s="192"/>
      <c r="S40" s="370"/>
      <c r="T40" s="333"/>
      <c r="U40" s="333"/>
    </row>
    <row r="41" spans="1:21" ht="15" x14ac:dyDescent="0.25">
      <c r="A41" s="7" t="s">
        <v>200</v>
      </c>
      <c r="B41" s="197"/>
      <c r="C41" s="562"/>
      <c r="D41" s="563"/>
      <c r="E41" s="563"/>
      <c r="F41" s="564"/>
      <c r="G41" s="562"/>
      <c r="H41" s="563"/>
      <c r="I41" s="563"/>
      <c r="J41" s="564"/>
      <c r="K41" s="565">
        <f t="shared" si="6"/>
        <v>0</v>
      </c>
      <c r="L41" s="567"/>
      <c r="M41" s="567"/>
      <c r="N41" s="566"/>
      <c r="O41" s="565">
        <f t="shared" si="7"/>
        <v>0</v>
      </c>
      <c r="P41" s="566" t="e">
        <f t="shared" si="8"/>
        <v>#DIV/0!</v>
      </c>
      <c r="R41" s="192"/>
      <c r="S41" s="370"/>
      <c r="T41" s="333"/>
      <c r="U41" s="333"/>
    </row>
    <row r="42" spans="1:21" ht="15" x14ac:dyDescent="0.25">
      <c r="A42" s="7" t="s">
        <v>201</v>
      </c>
      <c r="B42" s="197"/>
      <c r="C42" s="562"/>
      <c r="D42" s="563"/>
      <c r="E42" s="563"/>
      <c r="F42" s="564"/>
      <c r="G42" s="562"/>
      <c r="H42" s="563"/>
      <c r="I42" s="563"/>
      <c r="J42" s="564"/>
      <c r="K42" s="565">
        <f t="shared" si="6"/>
        <v>0</v>
      </c>
      <c r="L42" s="567"/>
      <c r="M42" s="567"/>
      <c r="N42" s="566"/>
      <c r="O42" s="565">
        <f t="shared" si="7"/>
        <v>0</v>
      </c>
      <c r="P42" s="566" t="e">
        <f t="shared" si="8"/>
        <v>#DIV/0!</v>
      </c>
      <c r="R42" s="192"/>
      <c r="S42" s="370"/>
      <c r="T42" s="333"/>
      <c r="U42" s="333"/>
    </row>
    <row r="43" spans="1:21" ht="15" x14ac:dyDescent="0.25">
      <c r="A43" s="7" t="s">
        <v>202</v>
      </c>
      <c r="B43" s="197"/>
      <c r="C43" s="562"/>
      <c r="D43" s="563"/>
      <c r="E43" s="563"/>
      <c r="F43" s="564"/>
      <c r="G43" s="562"/>
      <c r="H43" s="563"/>
      <c r="I43" s="563"/>
      <c r="J43" s="564"/>
      <c r="K43" s="565">
        <f t="shared" si="6"/>
        <v>0</v>
      </c>
      <c r="L43" s="567"/>
      <c r="M43" s="567"/>
      <c r="N43" s="566"/>
      <c r="O43" s="565">
        <f t="shared" si="7"/>
        <v>0</v>
      </c>
      <c r="P43" s="566" t="e">
        <f t="shared" si="8"/>
        <v>#DIV/0!</v>
      </c>
      <c r="R43" s="192"/>
      <c r="S43" s="370"/>
      <c r="T43" s="333"/>
      <c r="U43" s="333"/>
    </row>
    <row r="44" spans="1:21" ht="15" x14ac:dyDescent="0.25">
      <c r="A44" s="7" t="s">
        <v>203</v>
      </c>
      <c r="B44" s="197"/>
      <c r="C44" s="562"/>
      <c r="D44" s="563"/>
      <c r="E44" s="563"/>
      <c r="F44" s="564"/>
      <c r="G44" s="562"/>
      <c r="H44" s="563"/>
      <c r="I44" s="563"/>
      <c r="J44" s="564"/>
      <c r="K44" s="565">
        <f t="shared" si="6"/>
        <v>0</v>
      </c>
      <c r="L44" s="567"/>
      <c r="M44" s="567"/>
      <c r="N44" s="566"/>
      <c r="O44" s="565">
        <f t="shared" si="7"/>
        <v>0</v>
      </c>
      <c r="P44" s="566" t="e">
        <f t="shared" si="8"/>
        <v>#DIV/0!</v>
      </c>
      <c r="R44" s="192"/>
      <c r="S44" s="370"/>
      <c r="T44" s="333"/>
      <c r="U44" s="333"/>
    </row>
    <row r="45" spans="1:21" ht="15" x14ac:dyDescent="0.25">
      <c r="A45" s="4" t="s">
        <v>235</v>
      </c>
      <c r="B45" s="197"/>
      <c r="C45" s="562"/>
      <c r="D45" s="563"/>
      <c r="E45" s="563"/>
      <c r="F45" s="564"/>
      <c r="G45" s="562"/>
      <c r="H45" s="563"/>
      <c r="I45" s="563"/>
      <c r="J45" s="564"/>
      <c r="K45" s="565">
        <f t="shared" si="6"/>
        <v>0</v>
      </c>
      <c r="L45" s="567"/>
      <c r="M45" s="567"/>
      <c r="N45" s="566"/>
      <c r="O45" s="565">
        <f t="shared" si="7"/>
        <v>0</v>
      </c>
      <c r="P45" s="566" t="e">
        <f t="shared" si="8"/>
        <v>#DIV/0!</v>
      </c>
      <c r="R45" s="192"/>
      <c r="S45" s="370"/>
      <c r="T45" s="333"/>
      <c r="U45" s="333"/>
    </row>
    <row r="46" spans="1:21" ht="15" x14ac:dyDescent="0.25">
      <c r="A46" s="4" t="s">
        <v>236</v>
      </c>
      <c r="B46" s="197"/>
      <c r="C46" s="562"/>
      <c r="D46" s="563"/>
      <c r="E46" s="563"/>
      <c r="F46" s="564"/>
      <c r="G46" s="562"/>
      <c r="H46" s="563"/>
      <c r="I46" s="563"/>
      <c r="J46" s="564"/>
      <c r="K46" s="565">
        <f t="shared" si="6"/>
        <v>0</v>
      </c>
      <c r="L46" s="567"/>
      <c r="M46" s="567"/>
      <c r="N46" s="566"/>
      <c r="O46" s="565">
        <f t="shared" si="7"/>
        <v>0</v>
      </c>
      <c r="P46" s="566" t="e">
        <f t="shared" si="8"/>
        <v>#DIV/0!</v>
      </c>
      <c r="R46" s="192"/>
      <c r="S46" s="370"/>
      <c r="T46" s="333"/>
      <c r="U46" s="333"/>
    </row>
    <row r="47" spans="1:21" ht="15" x14ac:dyDescent="0.25">
      <c r="A47" s="4" t="s">
        <v>237</v>
      </c>
      <c r="B47" s="197"/>
      <c r="C47" s="562"/>
      <c r="D47" s="563"/>
      <c r="E47" s="563"/>
      <c r="F47" s="564"/>
      <c r="G47" s="562"/>
      <c r="H47" s="563"/>
      <c r="I47" s="563"/>
      <c r="J47" s="564"/>
      <c r="K47" s="565">
        <f t="shared" si="6"/>
        <v>0</v>
      </c>
      <c r="L47" s="567"/>
      <c r="M47" s="567"/>
      <c r="N47" s="566"/>
      <c r="O47" s="565">
        <f t="shared" si="7"/>
        <v>0</v>
      </c>
      <c r="P47" s="566" t="e">
        <f t="shared" si="8"/>
        <v>#DIV/0!</v>
      </c>
      <c r="R47" s="192"/>
      <c r="S47" s="370"/>
      <c r="T47" s="333"/>
      <c r="U47" s="333"/>
    </row>
    <row r="48" spans="1:21" ht="15" x14ac:dyDescent="0.25">
      <c r="A48" s="4" t="s">
        <v>238</v>
      </c>
      <c r="B48" s="197"/>
      <c r="C48" s="562"/>
      <c r="D48" s="563"/>
      <c r="E48" s="563"/>
      <c r="F48" s="564"/>
      <c r="G48" s="562"/>
      <c r="H48" s="563"/>
      <c r="I48" s="563"/>
      <c r="J48" s="564"/>
      <c r="K48" s="565">
        <f t="shared" si="6"/>
        <v>0</v>
      </c>
      <c r="L48" s="567"/>
      <c r="M48" s="567"/>
      <c r="N48" s="566"/>
      <c r="O48" s="565">
        <f t="shared" si="7"/>
        <v>0</v>
      </c>
      <c r="P48" s="566" t="e">
        <f t="shared" si="8"/>
        <v>#DIV/0!</v>
      </c>
      <c r="R48" s="192"/>
      <c r="S48" s="370"/>
      <c r="T48" s="333"/>
      <c r="U48" s="333"/>
    </row>
    <row r="49" spans="1:21" ht="15" x14ac:dyDescent="0.25">
      <c r="A49" s="7" t="s">
        <v>239</v>
      </c>
      <c r="B49" s="195"/>
      <c r="C49" s="562"/>
      <c r="D49" s="563"/>
      <c r="E49" s="563"/>
      <c r="F49" s="564"/>
      <c r="G49" s="562"/>
      <c r="H49" s="563"/>
      <c r="I49" s="563"/>
      <c r="J49" s="564"/>
      <c r="K49" s="565">
        <f t="shared" si="6"/>
        <v>0</v>
      </c>
      <c r="L49" s="567"/>
      <c r="M49" s="567"/>
      <c r="N49" s="566"/>
      <c r="O49" s="565">
        <f t="shared" si="7"/>
        <v>0</v>
      </c>
      <c r="P49" s="566" t="e">
        <f t="shared" si="8"/>
        <v>#DIV/0!</v>
      </c>
      <c r="R49" s="192"/>
      <c r="S49" s="370"/>
      <c r="T49" s="333"/>
      <c r="U49" s="333"/>
    </row>
    <row r="50" spans="1:21" ht="15" x14ac:dyDescent="0.25">
      <c r="A50" s="7" t="s">
        <v>240</v>
      </c>
      <c r="B50" s="195"/>
      <c r="C50" s="562"/>
      <c r="D50" s="563"/>
      <c r="E50" s="563"/>
      <c r="F50" s="564"/>
      <c r="G50" s="562"/>
      <c r="H50" s="563"/>
      <c r="I50" s="563"/>
      <c r="J50" s="564"/>
      <c r="K50" s="565">
        <f t="shared" si="6"/>
        <v>0</v>
      </c>
      <c r="L50" s="567"/>
      <c r="M50" s="567"/>
      <c r="N50" s="566"/>
      <c r="O50" s="565">
        <f t="shared" si="7"/>
        <v>0</v>
      </c>
      <c r="P50" s="566" t="e">
        <f t="shared" si="8"/>
        <v>#DIV/0!</v>
      </c>
      <c r="R50" s="192"/>
      <c r="S50" s="370"/>
      <c r="T50" s="333"/>
      <c r="U50" s="333"/>
    </row>
    <row r="51" spans="1:21" ht="15" x14ac:dyDescent="0.25">
      <c r="A51" s="7" t="s">
        <v>241</v>
      </c>
      <c r="B51" s="195"/>
      <c r="C51" s="562"/>
      <c r="D51" s="563"/>
      <c r="E51" s="563"/>
      <c r="F51" s="564"/>
      <c r="G51" s="562"/>
      <c r="H51" s="563"/>
      <c r="I51" s="563"/>
      <c r="J51" s="564"/>
      <c r="K51" s="565">
        <f t="shared" si="6"/>
        <v>0</v>
      </c>
      <c r="L51" s="567"/>
      <c r="M51" s="567"/>
      <c r="N51" s="566"/>
      <c r="O51" s="565">
        <f t="shared" si="7"/>
        <v>0</v>
      </c>
      <c r="P51" s="566" t="e">
        <f t="shared" si="8"/>
        <v>#DIV/0!</v>
      </c>
      <c r="R51" s="192"/>
      <c r="S51" s="370"/>
      <c r="T51" s="333"/>
      <c r="U51" s="333"/>
    </row>
    <row r="52" spans="1:21" ht="15" x14ac:dyDescent="0.25">
      <c r="A52" s="7" t="s">
        <v>242</v>
      </c>
      <c r="B52" s="195"/>
      <c r="C52" s="562"/>
      <c r="D52" s="563"/>
      <c r="E52" s="563"/>
      <c r="F52" s="564"/>
      <c r="G52" s="562"/>
      <c r="H52" s="563"/>
      <c r="I52" s="563"/>
      <c r="J52" s="564"/>
      <c r="K52" s="565">
        <f t="shared" si="6"/>
        <v>0</v>
      </c>
      <c r="L52" s="567"/>
      <c r="M52" s="567"/>
      <c r="N52" s="566"/>
      <c r="O52" s="565">
        <f t="shared" si="7"/>
        <v>0</v>
      </c>
      <c r="P52" s="566" t="e">
        <f t="shared" si="8"/>
        <v>#DIV/0!</v>
      </c>
      <c r="R52" s="192"/>
      <c r="S52" s="370"/>
      <c r="T52" s="333"/>
      <c r="U52" s="333"/>
    </row>
    <row r="53" spans="1:21" ht="15" x14ac:dyDescent="0.25">
      <c r="A53" s="7" t="s">
        <v>243</v>
      </c>
      <c r="B53" s="195"/>
      <c r="C53" s="562"/>
      <c r="D53" s="563"/>
      <c r="E53" s="563"/>
      <c r="F53" s="564"/>
      <c r="G53" s="562"/>
      <c r="H53" s="563"/>
      <c r="I53" s="563"/>
      <c r="J53" s="564"/>
      <c r="K53" s="565">
        <f t="shared" si="6"/>
        <v>0</v>
      </c>
      <c r="L53" s="567"/>
      <c r="M53" s="567"/>
      <c r="N53" s="566"/>
      <c r="O53" s="565">
        <f t="shared" si="7"/>
        <v>0</v>
      </c>
      <c r="P53" s="566" t="e">
        <f t="shared" si="8"/>
        <v>#DIV/0!</v>
      </c>
      <c r="R53" s="192"/>
      <c r="S53" s="370"/>
      <c r="T53" s="333"/>
      <c r="U53" s="333"/>
    </row>
    <row r="54" spans="1:21" ht="15" x14ac:dyDescent="0.25">
      <c r="A54" s="4" t="s">
        <v>204</v>
      </c>
      <c r="B54" s="568" t="s">
        <v>385</v>
      </c>
      <c r="C54" s="569"/>
      <c r="D54" s="569"/>
      <c r="E54" s="569"/>
      <c r="F54" s="569"/>
      <c r="G54" s="569"/>
      <c r="H54" s="569"/>
      <c r="I54" s="569"/>
      <c r="J54" s="569"/>
      <c r="K54" s="569"/>
      <c r="L54" s="569"/>
      <c r="M54" s="569"/>
      <c r="N54" s="569"/>
      <c r="O54" s="569"/>
      <c r="P54" s="570"/>
      <c r="R54" s="192"/>
      <c r="S54" s="370"/>
      <c r="T54" s="298"/>
      <c r="U54" s="298"/>
    </row>
    <row r="55" spans="1:21" ht="15" x14ac:dyDescent="0.25">
      <c r="A55" s="7" t="s">
        <v>205</v>
      </c>
      <c r="B55" s="197"/>
      <c r="C55" s="562"/>
      <c r="D55" s="563"/>
      <c r="E55" s="563"/>
      <c r="F55" s="564"/>
      <c r="G55" s="562"/>
      <c r="H55" s="563"/>
      <c r="I55" s="563"/>
      <c r="J55" s="564"/>
      <c r="K55" s="565">
        <f t="shared" ref="K55:K68" si="9">IF(C55=0,0,G55/C55)</f>
        <v>0</v>
      </c>
      <c r="L55" s="567"/>
      <c r="M55" s="567"/>
      <c r="N55" s="566"/>
      <c r="O55" s="565">
        <f t="shared" ref="O55:O68" si="10">IF($C$174=0,0,C55/$C$174)</f>
        <v>0</v>
      </c>
      <c r="P55" s="566" t="e">
        <f t="shared" ref="P55:P68" si="11">D55/$D$176</f>
        <v>#DIV/0!</v>
      </c>
      <c r="R55" s="192"/>
      <c r="S55" s="370"/>
      <c r="T55" s="333"/>
      <c r="U55" s="333"/>
    </row>
    <row r="56" spans="1:21" ht="15" x14ac:dyDescent="0.25">
      <c r="A56" s="7" t="s">
        <v>206</v>
      </c>
      <c r="B56" s="197"/>
      <c r="C56" s="562"/>
      <c r="D56" s="563"/>
      <c r="E56" s="563"/>
      <c r="F56" s="564"/>
      <c r="G56" s="562"/>
      <c r="H56" s="563"/>
      <c r="I56" s="563"/>
      <c r="J56" s="564"/>
      <c r="K56" s="565">
        <f t="shared" si="9"/>
        <v>0</v>
      </c>
      <c r="L56" s="567"/>
      <c r="M56" s="567"/>
      <c r="N56" s="566"/>
      <c r="O56" s="565">
        <f t="shared" si="10"/>
        <v>0</v>
      </c>
      <c r="P56" s="566" t="e">
        <f t="shared" si="11"/>
        <v>#DIV/0!</v>
      </c>
      <c r="R56" s="192"/>
      <c r="S56" s="370"/>
      <c r="T56" s="333"/>
      <c r="U56" s="333"/>
    </row>
    <row r="57" spans="1:21" ht="15" x14ac:dyDescent="0.25">
      <c r="A57" s="7" t="s">
        <v>207</v>
      </c>
      <c r="B57" s="197"/>
      <c r="C57" s="562"/>
      <c r="D57" s="563"/>
      <c r="E57" s="563"/>
      <c r="F57" s="564"/>
      <c r="G57" s="562"/>
      <c r="H57" s="563"/>
      <c r="I57" s="563"/>
      <c r="J57" s="564"/>
      <c r="K57" s="565">
        <f t="shared" si="9"/>
        <v>0</v>
      </c>
      <c r="L57" s="567"/>
      <c r="M57" s="567"/>
      <c r="N57" s="566"/>
      <c r="O57" s="565">
        <f t="shared" si="10"/>
        <v>0</v>
      </c>
      <c r="P57" s="566" t="e">
        <f t="shared" si="11"/>
        <v>#DIV/0!</v>
      </c>
      <c r="R57" s="192"/>
      <c r="S57" s="370"/>
      <c r="T57" s="333"/>
      <c r="U57" s="333"/>
    </row>
    <row r="58" spans="1:21" ht="15" x14ac:dyDescent="0.25">
      <c r="A58" s="7" t="s">
        <v>208</v>
      </c>
      <c r="B58" s="197"/>
      <c r="C58" s="562"/>
      <c r="D58" s="563"/>
      <c r="E58" s="563"/>
      <c r="F58" s="564"/>
      <c r="G58" s="562"/>
      <c r="H58" s="563"/>
      <c r="I58" s="563"/>
      <c r="J58" s="564"/>
      <c r="K58" s="565">
        <f t="shared" si="9"/>
        <v>0</v>
      </c>
      <c r="L58" s="567"/>
      <c r="M58" s="567"/>
      <c r="N58" s="566"/>
      <c r="O58" s="565">
        <f t="shared" si="10"/>
        <v>0</v>
      </c>
      <c r="P58" s="566" t="e">
        <f t="shared" si="11"/>
        <v>#DIV/0!</v>
      </c>
      <c r="R58" s="192"/>
      <c r="S58" s="370"/>
      <c r="T58" s="333"/>
      <c r="U58" s="333"/>
    </row>
    <row r="59" spans="1:21" ht="15" x14ac:dyDescent="0.25">
      <c r="A59" s="7" t="s">
        <v>209</v>
      </c>
      <c r="B59" s="197"/>
      <c r="C59" s="562"/>
      <c r="D59" s="563"/>
      <c r="E59" s="563"/>
      <c r="F59" s="564"/>
      <c r="G59" s="562"/>
      <c r="H59" s="563"/>
      <c r="I59" s="563"/>
      <c r="J59" s="564"/>
      <c r="K59" s="565">
        <f t="shared" si="9"/>
        <v>0</v>
      </c>
      <c r="L59" s="567"/>
      <c r="M59" s="567"/>
      <c r="N59" s="566"/>
      <c r="O59" s="565">
        <f t="shared" si="10"/>
        <v>0</v>
      </c>
      <c r="P59" s="566" t="e">
        <f t="shared" si="11"/>
        <v>#DIV/0!</v>
      </c>
      <c r="R59" s="192"/>
      <c r="S59" s="370"/>
      <c r="T59" s="333"/>
      <c r="U59" s="333"/>
    </row>
    <row r="60" spans="1:21" ht="15" x14ac:dyDescent="0.25">
      <c r="A60" s="4" t="s">
        <v>245</v>
      </c>
      <c r="B60" s="197"/>
      <c r="C60" s="562"/>
      <c r="D60" s="563"/>
      <c r="E60" s="563"/>
      <c r="F60" s="564"/>
      <c r="G60" s="562"/>
      <c r="H60" s="563"/>
      <c r="I60" s="563"/>
      <c r="J60" s="564"/>
      <c r="K60" s="565">
        <f t="shared" si="9"/>
        <v>0</v>
      </c>
      <c r="L60" s="567"/>
      <c r="M60" s="567"/>
      <c r="N60" s="566"/>
      <c r="O60" s="565">
        <f t="shared" si="10"/>
        <v>0</v>
      </c>
      <c r="P60" s="566" t="e">
        <f t="shared" si="11"/>
        <v>#DIV/0!</v>
      </c>
      <c r="R60" s="192"/>
      <c r="S60" s="370"/>
      <c r="T60" s="333"/>
      <c r="U60" s="333"/>
    </row>
    <row r="61" spans="1:21" ht="15" x14ac:dyDescent="0.25">
      <c r="A61" s="4" t="s">
        <v>246</v>
      </c>
      <c r="B61" s="197"/>
      <c r="C61" s="562"/>
      <c r="D61" s="563"/>
      <c r="E61" s="563"/>
      <c r="F61" s="564"/>
      <c r="G61" s="562"/>
      <c r="H61" s="563"/>
      <c r="I61" s="563"/>
      <c r="J61" s="564"/>
      <c r="K61" s="565">
        <f t="shared" si="9"/>
        <v>0</v>
      </c>
      <c r="L61" s="567"/>
      <c r="M61" s="567"/>
      <c r="N61" s="566"/>
      <c r="O61" s="565">
        <f t="shared" si="10"/>
        <v>0</v>
      </c>
      <c r="P61" s="566" t="e">
        <f t="shared" si="11"/>
        <v>#DIV/0!</v>
      </c>
      <c r="R61" s="192"/>
      <c r="S61" s="370"/>
      <c r="T61" s="333"/>
      <c r="U61" s="333"/>
    </row>
    <row r="62" spans="1:21" ht="15" x14ac:dyDescent="0.25">
      <c r="A62" s="4" t="s">
        <v>247</v>
      </c>
      <c r="B62" s="197"/>
      <c r="C62" s="562"/>
      <c r="D62" s="563"/>
      <c r="E62" s="563"/>
      <c r="F62" s="564"/>
      <c r="G62" s="562"/>
      <c r="H62" s="563"/>
      <c r="I62" s="563"/>
      <c r="J62" s="564"/>
      <c r="K62" s="565">
        <f t="shared" si="9"/>
        <v>0</v>
      </c>
      <c r="L62" s="567"/>
      <c r="M62" s="567"/>
      <c r="N62" s="566"/>
      <c r="O62" s="565">
        <f t="shared" si="10"/>
        <v>0</v>
      </c>
      <c r="P62" s="566" t="e">
        <f t="shared" si="11"/>
        <v>#DIV/0!</v>
      </c>
      <c r="R62" s="192"/>
      <c r="S62" s="370"/>
      <c r="T62" s="333"/>
      <c r="U62" s="333"/>
    </row>
    <row r="63" spans="1:21" ht="15" x14ac:dyDescent="0.25">
      <c r="A63" s="4" t="s">
        <v>248</v>
      </c>
      <c r="B63" s="197"/>
      <c r="C63" s="562"/>
      <c r="D63" s="563"/>
      <c r="E63" s="563"/>
      <c r="F63" s="564"/>
      <c r="G63" s="562"/>
      <c r="H63" s="563"/>
      <c r="I63" s="563"/>
      <c r="J63" s="564"/>
      <c r="K63" s="565">
        <f t="shared" si="9"/>
        <v>0</v>
      </c>
      <c r="L63" s="567"/>
      <c r="M63" s="567"/>
      <c r="N63" s="566"/>
      <c r="O63" s="565">
        <f t="shared" si="10"/>
        <v>0</v>
      </c>
      <c r="P63" s="566" t="e">
        <f t="shared" si="11"/>
        <v>#DIV/0!</v>
      </c>
      <c r="R63" s="192"/>
      <c r="S63" s="370"/>
      <c r="T63" s="333"/>
      <c r="U63" s="333"/>
    </row>
    <row r="64" spans="1:21" ht="15" x14ac:dyDescent="0.25">
      <c r="A64" s="7" t="s">
        <v>249</v>
      </c>
      <c r="B64" s="195"/>
      <c r="C64" s="562"/>
      <c r="D64" s="563"/>
      <c r="E64" s="563"/>
      <c r="F64" s="564"/>
      <c r="G64" s="562"/>
      <c r="H64" s="563"/>
      <c r="I64" s="563"/>
      <c r="J64" s="564"/>
      <c r="K64" s="565">
        <f t="shared" si="9"/>
        <v>0</v>
      </c>
      <c r="L64" s="567"/>
      <c r="M64" s="567"/>
      <c r="N64" s="566"/>
      <c r="O64" s="565">
        <f t="shared" si="10"/>
        <v>0</v>
      </c>
      <c r="P64" s="566" t="e">
        <f t="shared" si="11"/>
        <v>#DIV/0!</v>
      </c>
      <c r="R64" s="192"/>
      <c r="S64" s="370"/>
      <c r="T64" s="333"/>
      <c r="U64" s="333"/>
    </row>
    <row r="65" spans="1:21" ht="15" x14ac:dyDescent="0.25">
      <c r="A65" s="7" t="s">
        <v>250</v>
      </c>
      <c r="B65" s="195"/>
      <c r="C65" s="562"/>
      <c r="D65" s="563"/>
      <c r="E65" s="563"/>
      <c r="F65" s="564"/>
      <c r="G65" s="562"/>
      <c r="H65" s="563"/>
      <c r="I65" s="563"/>
      <c r="J65" s="564"/>
      <c r="K65" s="565">
        <f t="shared" si="9"/>
        <v>0</v>
      </c>
      <c r="L65" s="567"/>
      <c r="M65" s="567"/>
      <c r="N65" s="566"/>
      <c r="O65" s="565">
        <f t="shared" si="10"/>
        <v>0</v>
      </c>
      <c r="P65" s="566" t="e">
        <f t="shared" si="11"/>
        <v>#DIV/0!</v>
      </c>
      <c r="R65" s="192"/>
      <c r="S65" s="370"/>
      <c r="T65" s="333"/>
      <c r="U65" s="333"/>
    </row>
    <row r="66" spans="1:21" ht="15" x14ac:dyDescent="0.25">
      <c r="A66" s="7" t="s">
        <v>251</v>
      </c>
      <c r="B66" s="195"/>
      <c r="C66" s="562"/>
      <c r="D66" s="563"/>
      <c r="E66" s="563"/>
      <c r="F66" s="564"/>
      <c r="G66" s="562"/>
      <c r="H66" s="563"/>
      <c r="I66" s="563"/>
      <c r="J66" s="564"/>
      <c r="K66" s="565">
        <f t="shared" si="9"/>
        <v>0</v>
      </c>
      <c r="L66" s="567"/>
      <c r="M66" s="567"/>
      <c r="N66" s="566"/>
      <c r="O66" s="565">
        <f t="shared" si="10"/>
        <v>0</v>
      </c>
      <c r="P66" s="566" t="e">
        <f t="shared" si="11"/>
        <v>#DIV/0!</v>
      </c>
      <c r="R66" s="192"/>
      <c r="S66" s="370"/>
      <c r="T66" s="333"/>
      <c r="U66" s="333"/>
    </row>
    <row r="67" spans="1:21" ht="15" x14ac:dyDescent="0.25">
      <c r="A67" s="7" t="s">
        <v>252</v>
      </c>
      <c r="B67" s="195"/>
      <c r="C67" s="562"/>
      <c r="D67" s="563"/>
      <c r="E67" s="563"/>
      <c r="F67" s="564"/>
      <c r="G67" s="562"/>
      <c r="H67" s="563"/>
      <c r="I67" s="563"/>
      <c r="J67" s="564"/>
      <c r="K67" s="565">
        <f t="shared" si="9"/>
        <v>0</v>
      </c>
      <c r="L67" s="567"/>
      <c r="M67" s="567"/>
      <c r="N67" s="566"/>
      <c r="O67" s="565">
        <f t="shared" si="10"/>
        <v>0</v>
      </c>
      <c r="P67" s="566" t="e">
        <f t="shared" si="11"/>
        <v>#DIV/0!</v>
      </c>
      <c r="R67" s="192"/>
      <c r="S67" s="370"/>
      <c r="T67" s="333"/>
      <c r="U67" s="333"/>
    </row>
    <row r="68" spans="1:21" ht="15" x14ac:dyDescent="0.25">
      <c r="A68" s="7" t="s">
        <v>253</v>
      </c>
      <c r="B68" s="195"/>
      <c r="C68" s="562"/>
      <c r="D68" s="563"/>
      <c r="E68" s="563"/>
      <c r="F68" s="564"/>
      <c r="G68" s="562"/>
      <c r="H68" s="563"/>
      <c r="I68" s="563"/>
      <c r="J68" s="564"/>
      <c r="K68" s="565">
        <f t="shared" si="9"/>
        <v>0</v>
      </c>
      <c r="L68" s="567"/>
      <c r="M68" s="567"/>
      <c r="N68" s="566"/>
      <c r="O68" s="565">
        <f t="shared" si="10"/>
        <v>0</v>
      </c>
      <c r="P68" s="566" t="e">
        <f t="shared" si="11"/>
        <v>#DIV/0!</v>
      </c>
      <c r="R68" s="192"/>
      <c r="S68" s="370"/>
      <c r="T68" s="333"/>
      <c r="U68" s="333"/>
    </row>
    <row r="69" spans="1:21" ht="15" x14ac:dyDescent="0.25">
      <c r="A69" s="4" t="s">
        <v>210</v>
      </c>
      <c r="B69" s="568" t="s">
        <v>386</v>
      </c>
      <c r="C69" s="569"/>
      <c r="D69" s="569"/>
      <c r="E69" s="569"/>
      <c r="F69" s="569"/>
      <c r="G69" s="569"/>
      <c r="H69" s="569"/>
      <c r="I69" s="569"/>
      <c r="J69" s="569"/>
      <c r="K69" s="569"/>
      <c r="L69" s="569"/>
      <c r="M69" s="569"/>
      <c r="N69" s="569"/>
      <c r="O69" s="569"/>
      <c r="P69" s="570"/>
      <c r="R69" s="192"/>
      <c r="S69" s="370"/>
      <c r="T69" s="298"/>
      <c r="U69" s="298"/>
    </row>
    <row r="70" spans="1:21" ht="15" x14ac:dyDescent="0.25">
      <c r="A70" s="7" t="s">
        <v>211</v>
      </c>
      <c r="B70" s="197"/>
      <c r="C70" s="562"/>
      <c r="D70" s="563"/>
      <c r="E70" s="563"/>
      <c r="F70" s="564"/>
      <c r="G70" s="562"/>
      <c r="H70" s="563"/>
      <c r="I70" s="563"/>
      <c r="J70" s="564"/>
      <c r="K70" s="565">
        <f t="shared" ref="K70:K83" si="12">IF(C70=0,0,G70/C70)</f>
        <v>0</v>
      </c>
      <c r="L70" s="567"/>
      <c r="M70" s="567"/>
      <c r="N70" s="566"/>
      <c r="O70" s="565">
        <f t="shared" ref="O70:O83" si="13">IF($C$174=0,0,C70/$C$174)</f>
        <v>0</v>
      </c>
      <c r="P70" s="566" t="e">
        <f t="shared" ref="P70:P83" si="14">D70/$D$176</f>
        <v>#DIV/0!</v>
      </c>
      <c r="R70" s="192"/>
      <c r="S70" s="370"/>
      <c r="T70" s="333"/>
      <c r="U70" s="333"/>
    </row>
    <row r="71" spans="1:21" ht="15" x14ac:dyDescent="0.25">
      <c r="A71" s="7" t="s">
        <v>212</v>
      </c>
      <c r="B71" s="197"/>
      <c r="C71" s="562"/>
      <c r="D71" s="563"/>
      <c r="E71" s="563"/>
      <c r="F71" s="564"/>
      <c r="G71" s="562"/>
      <c r="H71" s="563"/>
      <c r="I71" s="563"/>
      <c r="J71" s="564"/>
      <c r="K71" s="565">
        <f t="shared" si="12"/>
        <v>0</v>
      </c>
      <c r="L71" s="567"/>
      <c r="M71" s="567"/>
      <c r="N71" s="566"/>
      <c r="O71" s="565">
        <f t="shared" si="13"/>
        <v>0</v>
      </c>
      <c r="P71" s="566" t="e">
        <f t="shared" si="14"/>
        <v>#DIV/0!</v>
      </c>
      <c r="R71" s="192"/>
      <c r="S71" s="370"/>
      <c r="T71" s="333"/>
      <c r="U71" s="333"/>
    </row>
    <row r="72" spans="1:21" ht="15" x14ac:dyDescent="0.25">
      <c r="A72" s="7" t="s">
        <v>213</v>
      </c>
      <c r="B72" s="197"/>
      <c r="C72" s="562"/>
      <c r="D72" s="563"/>
      <c r="E72" s="563"/>
      <c r="F72" s="564"/>
      <c r="G72" s="562"/>
      <c r="H72" s="563"/>
      <c r="I72" s="563"/>
      <c r="J72" s="564"/>
      <c r="K72" s="565">
        <f t="shared" si="12"/>
        <v>0</v>
      </c>
      <c r="L72" s="567"/>
      <c r="M72" s="567"/>
      <c r="N72" s="566"/>
      <c r="O72" s="565">
        <f t="shared" si="13"/>
        <v>0</v>
      </c>
      <c r="P72" s="566" t="e">
        <f t="shared" si="14"/>
        <v>#DIV/0!</v>
      </c>
      <c r="R72" s="192"/>
      <c r="S72" s="370"/>
      <c r="T72" s="333"/>
      <c r="U72" s="333"/>
    </row>
    <row r="73" spans="1:21" ht="15" x14ac:dyDescent="0.25">
      <c r="A73" s="7" t="s">
        <v>214</v>
      </c>
      <c r="B73" s="197"/>
      <c r="C73" s="562"/>
      <c r="D73" s="563"/>
      <c r="E73" s="563"/>
      <c r="F73" s="564"/>
      <c r="G73" s="562"/>
      <c r="H73" s="563"/>
      <c r="I73" s="563"/>
      <c r="J73" s="564"/>
      <c r="K73" s="565">
        <f t="shared" si="12"/>
        <v>0</v>
      </c>
      <c r="L73" s="567"/>
      <c r="M73" s="567"/>
      <c r="N73" s="566"/>
      <c r="O73" s="565">
        <f t="shared" si="13"/>
        <v>0</v>
      </c>
      <c r="P73" s="566" t="e">
        <f t="shared" si="14"/>
        <v>#DIV/0!</v>
      </c>
      <c r="R73" s="192"/>
      <c r="S73" s="370"/>
      <c r="T73" s="333"/>
      <c r="U73" s="333"/>
    </row>
    <row r="74" spans="1:21" ht="15" x14ac:dyDescent="0.25">
      <c r="A74" s="7" t="s">
        <v>215</v>
      </c>
      <c r="B74" s="197"/>
      <c r="C74" s="562"/>
      <c r="D74" s="563"/>
      <c r="E74" s="563"/>
      <c r="F74" s="564"/>
      <c r="G74" s="562"/>
      <c r="H74" s="563"/>
      <c r="I74" s="563"/>
      <c r="J74" s="564"/>
      <c r="K74" s="565">
        <f t="shared" si="12"/>
        <v>0</v>
      </c>
      <c r="L74" s="567"/>
      <c r="M74" s="567"/>
      <c r="N74" s="566"/>
      <c r="O74" s="565">
        <f t="shared" si="13"/>
        <v>0</v>
      </c>
      <c r="P74" s="566" t="e">
        <f t="shared" si="14"/>
        <v>#DIV/0!</v>
      </c>
      <c r="R74" s="192"/>
      <c r="S74" s="370"/>
      <c r="T74" s="333"/>
      <c r="U74" s="333"/>
    </row>
    <row r="75" spans="1:21" ht="15" x14ac:dyDescent="0.25">
      <c r="A75" s="4" t="s">
        <v>254</v>
      </c>
      <c r="B75" s="197"/>
      <c r="C75" s="562"/>
      <c r="D75" s="563"/>
      <c r="E75" s="563"/>
      <c r="F75" s="564"/>
      <c r="G75" s="562"/>
      <c r="H75" s="563"/>
      <c r="I75" s="563"/>
      <c r="J75" s="564"/>
      <c r="K75" s="565">
        <f t="shared" si="12"/>
        <v>0</v>
      </c>
      <c r="L75" s="567"/>
      <c r="M75" s="567"/>
      <c r="N75" s="566"/>
      <c r="O75" s="565">
        <f t="shared" si="13"/>
        <v>0</v>
      </c>
      <c r="P75" s="566" t="e">
        <f t="shared" si="14"/>
        <v>#DIV/0!</v>
      </c>
      <c r="R75" s="192"/>
      <c r="S75" s="370"/>
      <c r="T75" s="333"/>
      <c r="U75" s="333"/>
    </row>
    <row r="76" spans="1:21" ht="15" x14ac:dyDescent="0.25">
      <c r="A76" s="4" t="s">
        <v>255</v>
      </c>
      <c r="B76" s="197"/>
      <c r="C76" s="562"/>
      <c r="D76" s="563"/>
      <c r="E76" s="563"/>
      <c r="F76" s="564"/>
      <c r="G76" s="562"/>
      <c r="H76" s="563"/>
      <c r="I76" s="563"/>
      <c r="J76" s="564"/>
      <c r="K76" s="565">
        <f t="shared" si="12"/>
        <v>0</v>
      </c>
      <c r="L76" s="567"/>
      <c r="M76" s="567"/>
      <c r="N76" s="566"/>
      <c r="O76" s="565">
        <f t="shared" si="13"/>
        <v>0</v>
      </c>
      <c r="P76" s="566" t="e">
        <f t="shared" si="14"/>
        <v>#DIV/0!</v>
      </c>
      <c r="R76" s="192"/>
      <c r="S76" s="370"/>
      <c r="T76" s="333"/>
      <c r="U76" s="333"/>
    </row>
    <row r="77" spans="1:21" ht="15" x14ac:dyDescent="0.25">
      <c r="A77" s="4" t="s">
        <v>256</v>
      </c>
      <c r="B77" s="197"/>
      <c r="C77" s="562"/>
      <c r="D77" s="563"/>
      <c r="E77" s="563"/>
      <c r="F77" s="564"/>
      <c r="G77" s="562"/>
      <c r="H77" s="563"/>
      <c r="I77" s="563"/>
      <c r="J77" s="564"/>
      <c r="K77" s="565">
        <f t="shared" si="12"/>
        <v>0</v>
      </c>
      <c r="L77" s="567"/>
      <c r="M77" s="567"/>
      <c r="N77" s="566"/>
      <c r="O77" s="565">
        <f t="shared" si="13"/>
        <v>0</v>
      </c>
      <c r="P77" s="566" t="e">
        <f t="shared" si="14"/>
        <v>#DIV/0!</v>
      </c>
      <c r="R77" s="192"/>
      <c r="S77" s="370"/>
      <c r="T77" s="333"/>
      <c r="U77" s="333"/>
    </row>
    <row r="78" spans="1:21" ht="15" x14ac:dyDescent="0.25">
      <c r="A78" s="4" t="s">
        <v>257</v>
      </c>
      <c r="B78" s="197"/>
      <c r="C78" s="562"/>
      <c r="D78" s="563"/>
      <c r="E78" s="563"/>
      <c r="F78" s="564"/>
      <c r="G78" s="562"/>
      <c r="H78" s="563"/>
      <c r="I78" s="563"/>
      <c r="J78" s="564"/>
      <c r="K78" s="565">
        <f t="shared" si="12"/>
        <v>0</v>
      </c>
      <c r="L78" s="567"/>
      <c r="M78" s="567"/>
      <c r="N78" s="566"/>
      <c r="O78" s="565">
        <f t="shared" si="13"/>
        <v>0</v>
      </c>
      <c r="P78" s="566" t="e">
        <f t="shared" si="14"/>
        <v>#DIV/0!</v>
      </c>
      <c r="R78" s="192"/>
      <c r="S78" s="370"/>
      <c r="T78" s="333"/>
      <c r="U78" s="333"/>
    </row>
    <row r="79" spans="1:21" ht="15" x14ac:dyDescent="0.25">
      <c r="A79" s="7" t="s">
        <v>258</v>
      </c>
      <c r="B79" s="195"/>
      <c r="C79" s="562"/>
      <c r="D79" s="563"/>
      <c r="E79" s="563"/>
      <c r="F79" s="564"/>
      <c r="G79" s="562"/>
      <c r="H79" s="563"/>
      <c r="I79" s="563"/>
      <c r="J79" s="564"/>
      <c r="K79" s="565">
        <f t="shared" si="12"/>
        <v>0</v>
      </c>
      <c r="L79" s="567"/>
      <c r="M79" s="567"/>
      <c r="N79" s="566"/>
      <c r="O79" s="565">
        <f t="shared" si="13"/>
        <v>0</v>
      </c>
      <c r="P79" s="566" t="e">
        <f t="shared" si="14"/>
        <v>#DIV/0!</v>
      </c>
      <c r="R79" s="192"/>
      <c r="S79" s="370"/>
      <c r="T79" s="333"/>
      <c r="U79" s="333"/>
    </row>
    <row r="80" spans="1:21" ht="15" x14ac:dyDescent="0.25">
      <c r="A80" s="7" t="s">
        <v>259</v>
      </c>
      <c r="B80" s="195"/>
      <c r="C80" s="562"/>
      <c r="D80" s="563"/>
      <c r="E80" s="563"/>
      <c r="F80" s="564"/>
      <c r="G80" s="562"/>
      <c r="H80" s="563"/>
      <c r="I80" s="563"/>
      <c r="J80" s="564"/>
      <c r="K80" s="565">
        <f t="shared" si="12"/>
        <v>0</v>
      </c>
      <c r="L80" s="567"/>
      <c r="M80" s="567"/>
      <c r="N80" s="566"/>
      <c r="O80" s="565">
        <f t="shared" si="13"/>
        <v>0</v>
      </c>
      <c r="P80" s="566" t="e">
        <f t="shared" si="14"/>
        <v>#DIV/0!</v>
      </c>
      <c r="R80" s="192"/>
      <c r="S80" s="370"/>
      <c r="T80" s="333"/>
      <c r="U80" s="333"/>
    </row>
    <row r="81" spans="1:21" ht="15" x14ac:dyDescent="0.25">
      <c r="A81" s="7" t="s">
        <v>260</v>
      </c>
      <c r="B81" s="195"/>
      <c r="C81" s="562"/>
      <c r="D81" s="563"/>
      <c r="E81" s="563"/>
      <c r="F81" s="564"/>
      <c r="G81" s="562"/>
      <c r="H81" s="563"/>
      <c r="I81" s="563"/>
      <c r="J81" s="564"/>
      <c r="K81" s="565">
        <f t="shared" si="12"/>
        <v>0</v>
      </c>
      <c r="L81" s="567"/>
      <c r="M81" s="567"/>
      <c r="N81" s="566"/>
      <c r="O81" s="565">
        <f t="shared" si="13"/>
        <v>0</v>
      </c>
      <c r="P81" s="566" t="e">
        <f t="shared" si="14"/>
        <v>#DIV/0!</v>
      </c>
      <c r="R81" s="192"/>
      <c r="S81" s="370"/>
      <c r="T81" s="333"/>
      <c r="U81" s="333"/>
    </row>
    <row r="82" spans="1:21" ht="15" x14ac:dyDescent="0.25">
      <c r="A82" s="7" t="s">
        <v>261</v>
      </c>
      <c r="B82" s="195"/>
      <c r="C82" s="562"/>
      <c r="D82" s="563"/>
      <c r="E82" s="563"/>
      <c r="F82" s="564"/>
      <c r="G82" s="562"/>
      <c r="H82" s="563"/>
      <c r="I82" s="563"/>
      <c r="J82" s="564"/>
      <c r="K82" s="565">
        <f t="shared" si="12"/>
        <v>0</v>
      </c>
      <c r="L82" s="567"/>
      <c r="M82" s="567"/>
      <c r="N82" s="566"/>
      <c r="O82" s="565">
        <f t="shared" si="13"/>
        <v>0</v>
      </c>
      <c r="P82" s="566" t="e">
        <f t="shared" si="14"/>
        <v>#DIV/0!</v>
      </c>
      <c r="R82" s="192"/>
      <c r="S82" s="370"/>
      <c r="T82" s="333"/>
      <c r="U82" s="333"/>
    </row>
    <row r="83" spans="1:21" ht="15" x14ac:dyDescent="0.25">
      <c r="A83" s="7" t="s">
        <v>262</v>
      </c>
      <c r="B83" s="195"/>
      <c r="C83" s="562"/>
      <c r="D83" s="563"/>
      <c r="E83" s="563"/>
      <c r="F83" s="564"/>
      <c r="G83" s="562"/>
      <c r="H83" s="563"/>
      <c r="I83" s="563"/>
      <c r="J83" s="564"/>
      <c r="K83" s="565">
        <f t="shared" si="12"/>
        <v>0</v>
      </c>
      <c r="L83" s="567"/>
      <c r="M83" s="567"/>
      <c r="N83" s="566"/>
      <c r="O83" s="565">
        <f t="shared" si="13"/>
        <v>0</v>
      </c>
      <c r="P83" s="566" t="e">
        <f t="shared" si="14"/>
        <v>#DIV/0!</v>
      </c>
      <c r="R83" s="192"/>
      <c r="S83" s="370"/>
      <c r="T83" s="333"/>
      <c r="U83" s="333"/>
    </row>
    <row r="84" spans="1:21" ht="15" x14ac:dyDescent="0.25">
      <c r="A84" s="4" t="s">
        <v>263</v>
      </c>
      <c r="B84" s="568" t="s">
        <v>387</v>
      </c>
      <c r="C84" s="569"/>
      <c r="D84" s="569"/>
      <c r="E84" s="569"/>
      <c r="F84" s="569"/>
      <c r="G84" s="569"/>
      <c r="H84" s="569"/>
      <c r="I84" s="569"/>
      <c r="J84" s="569"/>
      <c r="K84" s="569"/>
      <c r="L84" s="569"/>
      <c r="M84" s="569"/>
      <c r="N84" s="569"/>
      <c r="O84" s="569"/>
      <c r="P84" s="570"/>
      <c r="R84" s="192"/>
      <c r="S84" s="370"/>
      <c r="T84" s="298"/>
      <c r="U84" s="298"/>
    </row>
    <row r="85" spans="1:21" ht="15" x14ac:dyDescent="0.25">
      <c r="A85" s="7" t="s">
        <v>264</v>
      </c>
      <c r="B85" s="197"/>
      <c r="C85" s="562"/>
      <c r="D85" s="563"/>
      <c r="E85" s="563"/>
      <c r="F85" s="564"/>
      <c r="G85" s="562"/>
      <c r="H85" s="563"/>
      <c r="I85" s="563"/>
      <c r="J85" s="564"/>
      <c r="K85" s="565">
        <f t="shared" ref="K85:K98" si="15">IF(C85=0,0,G85/C85)</f>
        <v>0</v>
      </c>
      <c r="L85" s="567"/>
      <c r="M85" s="567"/>
      <c r="N85" s="566"/>
      <c r="O85" s="565">
        <f t="shared" ref="O85:O98" si="16">IF($C$174=0,0,C85/$C$174)</f>
        <v>0</v>
      </c>
      <c r="P85" s="566" t="e">
        <f t="shared" ref="P85:P98" si="17">D85/$D$176</f>
        <v>#DIV/0!</v>
      </c>
      <c r="R85" s="192"/>
      <c r="S85" s="370"/>
      <c r="T85" s="333"/>
      <c r="U85" s="333"/>
    </row>
    <row r="86" spans="1:21" ht="15" x14ac:dyDescent="0.25">
      <c r="A86" s="7" t="s">
        <v>265</v>
      </c>
      <c r="B86" s="197"/>
      <c r="C86" s="562"/>
      <c r="D86" s="563"/>
      <c r="E86" s="563"/>
      <c r="F86" s="564"/>
      <c r="G86" s="562"/>
      <c r="H86" s="563"/>
      <c r="I86" s="563"/>
      <c r="J86" s="564"/>
      <c r="K86" s="565">
        <f t="shared" si="15"/>
        <v>0</v>
      </c>
      <c r="L86" s="567"/>
      <c r="M86" s="567"/>
      <c r="N86" s="566"/>
      <c r="O86" s="565">
        <f t="shared" si="16"/>
        <v>0</v>
      </c>
      <c r="P86" s="566" t="e">
        <f t="shared" si="17"/>
        <v>#DIV/0!</v>
      </c>
      <c r="R86" s="192"/>
      <c r="S86" s="370"/>
      <c r="T86" s="333"/>
      <c r="U86" s="333"/>
    </row>
    <row r="87" spans="1:21" ht="15" x14ac:dyDescent="0.25">
      <c r="A87" s="7" t="s">
        <v>266</v>
      </c>
      <c r="B87" s="197"/>
      <c r="C87" s="562"/>
      <c r="D87" s="563"/>
      <c r="E87" s="563"/>
      <c r="F87" s="564"/>
      <c r="G87" s="562"/>
      <c r="H87" s="563"/>
      <c r="I87" s="563"/>
      <c r="J87" s="564"/>
      <c r="K87" s="565">
        <f t="shared" si="15"/>
        <v>0</v>
      </c>
      <c r="L87" s="567"/>
      <c r="M87" s="567"/>
      <c r="N87" s="566"/>
      <c r="O87" s="565">
        <f t="shared" si="16"/>
        <v>0</v>
      </c>
      <c r="P87" s="566" t="e">
        <f t="shared" si="17"/>
        <v>#DIV/0!</v>
      </c>
      <c r="R87" s="192"/>
      <c r="S87" s="370"/>
      <c r="T87" s="333"/>
      <c r="U87" s="333"/>
    </row>
    <row r="88" spans="1:21" ht="15" x14ac:dyDescent="0.25">
      <c r="A88" s="7" t="s">
        <v>267</v>
      </c>
      <c r="B88" s="197"/>
      <c r="C88" s="562"/>
      <c r="D88" s="563"/>
      <c r="E88" s="563"/>
      <c r="F88" s="564"/>
      <c r="G88" s="562"/>
      <c r="H88" s="563"/>
      <c r="I88" s="563"/>
      <c r="J88" s="564"/>
      <c r="K88" s="565">
        <f t="shared" si="15"/>
        <v>0</v>
      </c>
      <c r="L88" s="567"/>
      <c r="M88" s="567"/>
      <c r="N88" s="566"/>
      <c r="O88" s="565">
        <f t="shared" si="16"/>
        <v>0</v>
      </c>
      <c r="P88" s="566" t="e">
        <f t="shared" si="17"/>
        <v>#DIV/0!</v>
      </c>
      <c r="R88" s="192"/>
      <c r="S88" s="370"/>
      <c r="T88" s="333"/>
      <c r="U88" s="333"/>
    </row>
    <row r="89" spans="1:21" ht="15" x14ac:dyDescent="0.25">
      <c r="A89" s="7" t="s">
        <v>268</v>
      </c>
      <c r="B89" s="197"/>
      <c r="C89" s="562"/>
      <c r="D89" s="563"/>
      <c r="E89" s="563"/>
      <c r="F89" s="564"/>
      <c r="G89" s="562"/>
      <c r="H89" s="563"/>
      <c r="I89" s="563"/>
      <c r="J89" s="564"/>
      <c r="K89" s="565">
        <f t="shared" si="15"/>
        <v>0</v>
      </c>
      <c r="L89" s="567"/>
      <c r="M89" s="567"/>
      <c r="N89" s="566"/>
      <c r="O89" s="565">
        <f t="shared" si="16"/>
        <v>0</v>
      </c>
      <c r="P89" s="566" t="e">
        <f t="shared" si="17"/>
        <v>#DIV/0!</v>
      </c>
      <c r="R89" s="192"/>
      <c r="S89" s="370"/>
      <c r="T89" s="333"/>
      <c r="U89" s="333"/>
    </row>
    <row r="90" spans="1:21" ht="15" x14ac:dyDescent="0.25">
      <c r="A90" s="4" t="s">
        <v>269</v>
      </c>
      <c r="B90" s="197"/>
      <c r="C90" s="562"/>
      <c r="D90" s="563"/>
      <c r="E90" s="563"/>
      <c r="F90" s="564"/>
      <c r="G90" s="562"/>
      <c r="H90" s="563"/>
      <c r="I90" s="563"/>
      <c r="J90" s="564"/>
      <c r="K90" s="565">
        <f t="shared" si="15"/>
        <v>0</v>
      </c>
      <c r="L90" s="567"/>
      <c r="M90" s="567"/>
      <c r="N90" s="566"/>
      <c r="O90" s="565">
        <f t="shared" si="16"/>
        <v>0</v>
      </c>
      <c r="P90" s="566" t="e">
        <f t="shared" si="17"/>
        <v>#DIV/0!</v>
      </c>
      <c r="R90" s="192"/>
      <c r="S90" s="370"/>
      <c r="T90" s="333"/>
      <c r="U90" s="333"/>
    </row>
    <row r="91" spans="1:21" ht="15" x14ac:dyDescent="0.25">
      <c r="A91" s="4" t="s">
        <v>270</v>
      </c>
      <c r="B91" s="197"/>
      <c r="C91" s="562"/>
      <c r="D91" s="563"/>
      <c r="E91" s="563"/>
      <c r="F91" s="564"/>
      <c r="G91" s="562"/>
      <c r="H91" s="563"/>
      <c r="I91" s="563"/>
      <c r="J91" s="564"/>
      <c r="K91" s="565">
        <f t="shared" si="15"/>
        <v>0</v>
      </c>
      <c r="L91" s="567"/>
      <c r="M91" s="567"/>
      <c r="N91" s="566"/>
      <c r="O91" s="565">
        <f t="shared" si="16"/>
        <v>0</v>
      </c>
      <c r="P91" s="566" t="e">
        <f t="shared" si="17"/>
        <v>#DIV/0!</v>
      </c>
      <c r="R91" s="192"/>
      <c r="S91" s="370"/>
      <c r="T91" s="333"/>
      <c r="U91" s="333"/>
    </row>
    <row r="92" spans="1:21" ht="15" x14ac:dyDescent="0.25">
      <c r="A92" s="4" t="s">
        <v>271</v>
      </c>
      <c r="B92" s="197"/>
      <c r="C92" s="562"/>
      <c r="D92" s="563"/>
      <c r="E92" s="563"/>
      <c r="F92" s="564"/>
      <c r="G92" s="562"/>
      <c r="H92" s="563"/>
      <c r="I92" s="563"/>
      <c r="J92" s="564"/>
      <c r="K92" s="565">
        <f t="shared" si="15"/>
        <v>0</v>
      </c>
      <c r="L92" s="567"/>
      <c r="M92" s="567"/>
      <c r="N92" s="566"/>
      <c r="O92" s="565">
        <f t="shared" si="16"/>
        <v>0</v>
      </c>
      <c r="P92" s="566" t="e">
        <f t="shared" si="17"/>
        <v>#DIV/0!</v>
      </c>
      <c r="R92" s="192"/>
      <c r="S92" s="370"/>
      <c r="T92" s="333"/>
      <c r="U92" s="333"/>
    </row>
    <row r="93" spans="1:21" ht="15" x14ac:dyDescent="0.25">
      <c r="A93" s="4" t="s">
        <v>272</v>
      </c>
      <c r="B93" s="197"/>
      <c r="C93" s="562"/>
      <c r="D93" s="563"/>
      <c r="E93" s="563"/>
      <c r="F93" s="564"/>
      <c r="G93" s="562"/>
      <c r="H93" s="563"/>
      <c r="I93" s="563"/>
      <c r="J93" s="564"/>
      <c r="K93" s="565">
        <f t="shared" si="15"/>
        <v>0</v>
      </c>
      <c r="L93" s="567"/>
      <c r="M93" s="567"/>
      <c r="N93" s="566"/>
      <c r="O93" s="565">
        <f t="shared" si="16"/>
        <v>0</v>
      </c>
      <c r="P93" s="566" t="e">
        <f t="shared" si="17"/>
        <v>#DIV/0!</v>
      </c>
      <c r="R93" s="192"/>
      <c r="S93" s="370"/>
      <c r="T93" s="333"/>
      <c r="U93" s="333"/>
    </row>
    <row r="94" spans="1:21" ht="15" x14ac:dyDescent="0.25">
      <c r="A94" s="7" t="s">
        <v>273</v>
      </c>
      <c r="B94" s="195"/>
      <c r="C94" s="562"/>
      <c r="D94" s="563"/>
      <c r="E94" s="563"/>
      <c r="F94" s="564"/>
      <c r="G94" s="562"/>
      <c r="H94" s="563"/>
      <c r="I94" s="563"/>
      <c r="J94" s="564"/>
      <c r="K94" s="565">
        <f t="shared" si="15"/>
        <v>0</v>
      </c>
      <c r="L94" s="567"/>
      <c r="M94" s="567"/>
      <c r="N94" s="566"/>
      <c r="O94" s="565">
        <f t="shared" si="16"/>
        <v>0</v>
      </c>
      <c r="P94" s="566" t="e">
        <f t="shared" si="17"/>
        <v>#DIV/0!</v>
      </c>
      <c r="R94" s="192"/>
      <c r="S94" s="370"/>
      <c r="T94" s="333"/>
      <c r="U94" s="333"/>
    </row>
    <row r="95" spans="1:21" ht="15" x14ac:dyDescent="0.25">
      <c r="A95" s="7" t="s">
        <v>274</v>
      </c>
      <c r="B95" s="195"/>
      <c r="C95" s="562"/>
      <c r="D95" s="563"/>
      <c r="E95" s="563"/>
      <c r="F95" s="564"/>
      <c r="G95" s="562"/>
      <c r="H95" s="563"/>
      <c r="I95" s="563"/>
      <c r="J95" s="564"/>
      <c r="K95" s="565">
        <f t="shared" si="15"/>
        <v>0</v>
      </c>
      <c r="L95" s="567"/>
      <c r="M95" s="567"/>
      <c r="N95" s="566"/>
      <c r="O95" s="565">
        <f t="shared" si="16"/>
        <v>0</v>
      </c>
      <c r="P95" s="566" t="e">
        <f t="shared" si="17"/>
        <v>#DIV/0!</v>
      </c>
      <c r="R95" s="192"/>
      <c r="S95" s="370"/>
      <c r="T95" s="333"/>
      <c r="U95" s="333"/>
    </row>
    <row r="96" spans="1:21" ht="15" x14ac:dyDescent="0.25">
      <c r="A96" s="7" t="s">
        <v>275</v>
      </c>
      <c r="B96" s="195"/>
      <c r="C96" s="562"/>
      <c r="D96" s="563"/>
      <c r="E96" s="563"/>
      <c r="F96" s="564"/>
      <c r="G96" s="562"/>
      <c r="H96" s="563"/>
      <c r="I96" s="563"/>
      <c r="J96" s="564"/>
      <c r="K96" s="565">
        <f t="shared" si="15"/>
        <v>0</v>
      </c>
      <c r="L96" s="567"/>
      <c r="M96" s="567"/>
      <c r="N96" s="566"/>
      <c r="O96" s="565">
        <f t="shared" si="16"/>
        <v>0</v>
      </c>
      <c r="P96" s="566" t="e">
        <f t="shared" si="17"/>
        <v>#DIV/0!</v>
      </c>
      <c r="R96" s="192"/>
      <c r="S96" s="370"/>
      <c r="T96" s="333"/>
      <c r="U96" s="333"/>
    </row>
    <row r="97" spans="1:21" ht="15" x14ac:dyDescent="0.25">
      <c r="A97" s="7" t="s">
        <v>276</v>
      </c>
      <c r="B97" s="195"/>
      <c r="C97" s="562"/>
      <c r="D97" s="563"/>
      <c r="E97" s="563"/>
      <c r="F97" s="564"/>
      <c r="G97" s="562"/>
      <c r="H97" s="563"/>
      <c r="I97" s="563"/>
      <c r="J97" s="564"/>
      <c r="K97" s="565">
        <f t="shared" si="15"/>
        <v>0</v>
      </c>
      <c r="L97" s="567"/>
      <c r="M97" s="567"/>
      <c r="N97" s="566"/>
      <c r="O97" s="565">
        <f t="shared" si="16"/>
        <v>0</v>
      </c>
      <c r="P97" s="566" t="e">
        <f t="shared" si="17"/>
        <v>#DIV/0!</v>
      </c>
      <c r="R97" s="192"/>
      <c r="S97" s="370"/>
      <c r="T97" s="333"/>
      <c r="U97" s="333"/>
    </row>
    <row r="98" spans="1:21" ht="15" x14ac:dyDescent="0.25">
      <c r="A98" s="7" t="s">
        <v>277</v>
      </c>
      <c r="B98" s="195"/>
      <c r="C98" s="562"/>
      <c r="D98" s="563"/>
      <c r="E98" s="563"/>
      <c r="F98" s="564"/>
      <c r="G98" s="562"/>
      <c r="H98" s="563"/>
      <c r="I98" s="563"/>
      <c r="J98" s="564"/>
      <c r="K98" s="565">
        <f t="shared" si="15"/>
        <v>0</v>
      </c>
      <c r="L98" s="567"/>
      <c r="M98" s="567"/>
      <c r="N98" s="566"/>
      <c r="O98" s="565">
        <f t="shared" si="16"/>
        <v>0</v>
      </c>
      <c r="P98" s="566" t="e">
        <f t="shared" si="17"/>
        <v>#DIV/0!</v>
      </c>
      <c r="R98" s="192"/>
      <c r="S98" s="370"/>
      <c r="T98" s="333"/>
      <c r="U98" s="333"/>
    </row>
    <row r="99" spans="1:21" ht="15" x14ac:dyDescent="0.25">
      <c r="A99" s="4" t="s">
        <v>278</v>
      </c>
      <c r="B99" s="568" t="s">
        <v>388</v>
      </c>
      <c r="C99" s="569"/>
      <c r="D99" s="569"/>
      <c r="E99" s="569"/>
      <c r="F99" s="569"/>
      <c r="G99" s="569"/>
      <c r="H99" s="569"/>
      <c r="I99" s="569"/>
      <c r="J99" s="569"/>
      <c r="K99" s="569"/>
      <c r="L99" s="569"/>
      <c r="M99" s="569"/>
      <c r="N99" s="569"/>
      <c r="O99" s="569"/>
      <c r="P99" s="570"/>
      <c r="R99" s="192"/>
      <c r="S99" s="370"/>
      <c r="T99" s="298"/>
      <c r="U99" s="298"/>
    </row>
    <row r="100" spans="1:21" ht="15" x14ac:dyDescent="0.25">
      <c r="A100" s="7" t="s">
        <v>279</v>
      </c>
      <c r="B100" s="197"/>
      <c r="C100" s="562"/>
      <c r="D100" s="563"/>
      <c r="E100" s="563"/>
      <c r="F100" s="564"/>
      <c r="G100" s="562"/>
      <c r="H100" s="563"/>
      <c r="I100" s="563"/>
      <c r="J100" s="564"/>
      <c r="K100" s="565">
        <f t="shared" ref="K100:K113" si="18">IF(C100=0,0,G100/C100)</f>
        <v>0</v>
      </c>
      <c r="L100" s="567"/>
      <c r="M100" s="567"/>
      <c r="N100" s="566"/>
      <c r="O100" s="565">
        <f t="shared" ref="O100:O113" si="19">IF($C$174=0,0,C100/$C$174)</f>
        <v>0</v>
      </c>
      <c r="P100" s="566" t="e">
        <f t="shared" ref="P100:P113" si="20">D100/$D$176</f>
        <v>#DIV/0!</v>
      </c>
      <c r="R100" s="192"/>
      <c r="S100" s="370"/>
      <c r="T100" s="333"/>
      <c r="U100" s="333"/>
    </row>
    <row r="101" spans="1:21" ht="15" x14ac:dyDescent="0.25">
      <c r="A101" s="7" t="s">
        <v>280</v>
      </c>
      <c r="B101" s="197"/>
      <c r="C101" s="562"/>
      <c r="D101" s="563"/>
      <c r="E101" s="563"/>
      <c r="F101" s="564"/>
      <c r="G101" s="562"/>
      <c r="H101" s="563"/>
      <c r="I101" s="563"/>
      <c r="J101" s="564"/>
      <c r="K101" s="565">
        <f t="shared" si="18"/>
        <v>0</v>
      </c>
      <c r="L101" s="567"/>
      <c r="M101" s="567"/>
      <c r="N101" s="566"/>
      <c r="O101" s="565">
        <f t="shared" si="19"/>
        <v>0</v>
      </c>
      <c r="P101" s="566" t="e">
        <f t="shared" si="20"/>
        <v>#DIV/0!</v>
      </c>
      <c r="R101" s="192"/>
      <c r="S101" s="370"/>
      <c r="T101" s="333"/>
      <c r="U101" s="333"/>
    </row>
    <row r="102" spans="1:21" ht="15" x14ac:dyDescent="0.25">
      <c r="A102" s="7" t="s">
        <v>281</v>
      </c>
      <c r="B102" s="197"/>
      <c r="C102" s="562"/>
      <c r="D102" s="563"/>
      <c r="E102" s="563"/>
      <c r="F102" s="564"/>
      <c r="G102" s="562"/>
      <c r="H102" s="563"/>
      <c r="I102" s="563"/>
      <c r="J102" s="564"/>
      <c r="K102" s="565">
        <f t="shared" si="18"/>
        <v>0</v>
      </c>
      <c r="L102" s="567"/>
      <c r="M102" s="567"/>
      <c r="N102" s="566"/>
      <c r="O102" s="565">
        <f t="shared" si="19"/>
        <v>0</v>
      </c>
      <c r="P102" s="566" t="e">
        <f t="shared" si="20"/>
        <v>#DIV/0!</v>
      </c>
      <c r="R102" s="192"/>
      <c r="S102" s="370"/>
      <c r="T102" s="333"/>
      <c r="U102" s="333"/>
    </row>
    <row r="103" spans="1:21" ht="15" x14ac:dyDescent="0.25">
      <c r="A103" s="7" t="s">
        <v>282</v>
      </c>
      <c r="B103" s="197"/>
      <c r="C103" s="562"/>
      <c r="D103" s="563"/>
      <c r="E103" s="563"/>
      <c r="F103" s="564"/>
      <c r="G103" s="562"/>
      <c r="H103" s="563"/>
      <c r="I103" s="563"/>
      <c r="J103" s="564"/>
      <c r="K103" s="565">
        <f t="shared" si="18"/>
        <v>0</v>
      </c>
      <c r="L103" s="567"/>
      <c r="M103" s="567"/>
      <c r="N103" s="566"/>
      <c r="O103" s="565">
        <f t="shared" si="19"/>
        <v>0</v>
      </c>
      <c r="P103" s="566" t="e">
        <f t="shared" si="20"/>
        <v>#DIV/0!</v>
      </c>
      <c r="R103" s="192"/>
      <c r="S103" s="370"/>
      <c r="T103" s="333"/>
      <c r="U103" s="333"/>
    </row>
    <row r="104" spans="1:21" ht="15" x14ac:dyDescent="0.25">
      <c r="A104" s="7" t="s">
        <v>283</v>
      </c>
      <c r="B104" s="197"/>
      <c r="C104" s="562"/>
      <c r="D104" s="563"/>
      <c r="E104" s="563"/>
      <c r="F104" s="564"/>
      <c r="G104" s="562"/>
      <c r="H104" s="563"/>
      <c r="I104" s="563"/>
      <c r="J104" s="564"/>
      <c r="K104" s="565">
        <f t="shared" si="18"/>
        <v>0</v>
      </c>
      <c r="L104" s="567"/>
      <c r="M104" s="567"/>
      <c r="N104" s="566"/>
      <c r="O104" s="565">
        <f t="shared" si="19"/>
        <v>0</v>
      </c>
      <c r="P104" s="566" t="e">
        <f t="shared" si="20"/>
        <v>#DIV/0!</v>
      </c>
      <c r="R104" s="192"/>
      <c r="S104" s="370"/>
      <c r="T104" s="333"/>
      <c r="U104" s="333"/>
    </row>
    <row r="105" spans="1:21" ht="15" x14ac:dyDescent="0.25">
      <c r="A105" s="7" t="s">
        <v>284</v>
      </c>
      <c r="B105" s="197"/>
      <c r="C105" s="562"/>
      <c r="D105" s="563"/>
      <c r="E105" s="563"/>
      <c r="F105" s="564"/>
      <c r="G105" s="562"/>
      <c r="H105" s="563"/>
      <c r="I105" s="563"/>
      <c r="J105" s="564"/>
      <c r="K105" s="565">
        <f t="shared" si="18"/>
        <v>0</v>
      </c>
      <c r="L105" s="567"/>
      <c r="M105" s="567"/>
      <c r="N105" s="566"/>
      <c r="O105" s="565">
        <f t="shared" si="19"/>
        <v>0</v>
      </c>
      <c r="P105" s="566" t="e">
        <f t="shared" si="20"/>
        <v>#DIV/0!</v>
      </c>
      <c r="R105" s="192"/>
      <c r="S105" s="370"/>
      <c r="T105" s="333"/>
      <c r="U105" s="333"/>
    </row>
    <row r="106" spans="1:21" ht="15" x14ac:dyDescent="0.25">
      <c r="A106" s="7" t="s">
        <v>285</v>
      </c>
      <c r="B106" s="197"/>
      <c r="C106" s="562"/>
      <c r="D106" s="563"/>
      <c r="E106" s="563"/>
      <c r="F106" s="564"/>
      <c r="G106" s="562"/>
      <c r="H106" s="563"/>
      <c r="I106" s="563"/>
      <c r="J106" s="564"/>
      <c r="K106" s="565">
        <f t="shared" si="18"/>
        <v>0</v>
      </c>
      <c r="L106" s="567"/>
      <c r="M106" s="567"/>
      <c r="N106" s="566"/>
      <c r="O106" s="565">
        <f t="shared" si="19"/>
        <v>0</v>
      </c>
      <c r="P106" s="566" t="e">
        <f t="shared" si="20"/>
        <v>#DIV/0!</v>
      </c>
      <c r="R106" s="192"/>
      <c r="S106" s="370"/>
      <c r="T106" s="333"/>
      <c r="U106" s="333"/>
    </row>
    <row r="107" spans="1:21" ht="15" x14ac:dyDescent="0.25">
      <c r="A107" s="7" t="s">
        <v>286</v>
      </c>
      <c r="B107" s="197"/>
      <c r="C107" s="562"/>
      <c r="D107" s="563"/>
      <c r="E107" s="563"/>
      <c r="F107" s="564"/>
      <c r="G107" s="562"/>
      <c r="H107" s="563"/>
      <c r="I107" s="563"/>
      <c r="J107" s="564"/>
      <c r="K107" s="565">
        <f t="shared" si="18"/>
        <v>0</v>
      </c>
      <c r="L107" s="567"/>
      <c r="M107" s="567"/>
      <c r="N107" s="566"/>
      <c r="O107" s="565">
        <f t="shared" si="19"/>
        <v>0</v>
      </c>
      <c r="P107" s="566" t="e">
        <f t="shared" si="20"/>
        <v>#DIV/0!</v>
      </c>
      <c r="R107" s="192"/>
      <c r="S107" s="370"/>
      <c r="T107" s="333"/>
      <c r="U107" s="333"/>
    </row>
    <row r="108" spans="1:21" ht="15" x14ac:dyDescent="0.25">
      <c r="A108" s="7" t="s">
        <v>287</v>
      </c>
      <c r="B108" s="197"/>
      <c r="C108" s="562"/>
      <c r="D108" s="563"/>
      <c r="E108" s="563"/>
      <c r="F108" s="564"/>
      <c r="G108" s="562"/>
      <c r="H108" s="563"/>
      <c r="I108" s="563"/>
      <c r="J108" s="564"/>
      <c r="K108" s="565">
        <f t="shared" si="18"/>
        <v>0</v>
      </c>
      <c r="L108" s="567"/>
      <c r="M108" s="567"/>
      <c r="N108" s="566"/>
      <c r="O108" s="565">
        <f t="shared" si="19"/>
        <v>0</v>
      </c>
      <c r="P108" s="566" t="e">
        <f t="shared" si="20"/>
        <v>#DIV/0!</v>
      </c>
      <c r="R108" s="192"/>
      <c r="S108" s="370"/>
      <c r="T108" s="333"/>
      <c r="U108" s="333"/>
    </row>
    <row r="109" spans="1:21" ht="15" x14ac:dyDescent="0.25">
      <c r="A109" s="7" t="s">
        <v>288</v>
      </c>
      <c r="B109" s="195"/>
      <c r="C109" s="562"/>
      <c r="D109" s="563"/>
      <c r="E109" s="563"/>
      <c r="F109" s="564"/>
      <c r="G109" s="562"/>
      <c r="H109" s="563"/>
      <c r="I109" s="563"/>
      <c r="J109" s="564"/>
      <c r="K109" s="565">
        <f t="shared" si="18"/>
        <v>0</v>
      </c>
      <c r="L109" s="567"/>
      <c r="M109" s="567"/>
      <c r="N109" s="566"/>
      <c r="O109" s="565">
        <f t="shared" si="19"/>
        <v>0</v>
      </c>
      <c r="P109" s="566" t="e">
        <f t="shared" si="20"/>
        <v>#DIV/0!</v>
      </c>
      <c r="R109" s="192"/>
      <c r="S109" s="370"/>
      <c r="T109" s="333"/>
      <c r="U109" s="333"/>
    </row>
    <row r="110" spans="1:21" ht="15" x14ac:dyDescent="0.25">
      <c r="A110" s="7" t="s">
        <v>289</v>
      </c>
      <c r="B110" s="195"/>
      <c r="C110" s="562"/>
      <c r="D110" s="563"/>
      <c r="E110" s="563"/>
      <c r="F110" s="564"/>
      <c r="G110" s="562"/>
      <c r="H110" s="563"/>
      <c r="I110" s="563"/>
      <c r="J110" s="564"/>
      <c r="K110" s="565">
        <f t="shared" si="18"/>
        <v>0</v>
      </c>
      <c r="L110" s="567"/>
      <c r="M110" s="567"/>
      <c r="N110" s="566"/>
      <c r="O110" s="565">
        <f t="shared" si="19"/>
        <v>0</v>
      </c>
      <c r="P110" s="566" t="e">
        <f t="shared" si="20"/>
        <v>#DIV/0!</v>
      </c>
      <c r="R110" s="192"/>
      <c r="S110" s="370"/>
      <c r="T110" s="333"/>
      <c r="U110" s="333"/>
    </row>
    <row r="111" spans="1:21" ht="15" x14ac:dyDescent="0.25">
      <c r="A111" s="7" t="s">
        <v>290</v>
      </c>
      <c r="B111" s="195"/>
      <c r="C111" s="562"/>
      <c r="D111" s="563"/>
      <c r="E111" s="563"/>
      <c r="F111" s="564"/>
      <c r="G111" s="562"/>
      <c r="H111" s="563"/>
      <c r="I111" s="563"/>
      <c r="J111" s="564"/>
      <c r="K111" s="565">
        <f t="shared" si="18"/>
        <v>0</v>
      </c>
      <c r="L111" s="567"/>
      <c r="M111" s="567"/>
      <c r="N111" s="566"/>
      <c r="O111" s="565">
        <f t="shared" si="19"/>
        <v>0</v>
      </c>
      <c r="P111" s="566" t="e">
        <f t="shared" si="20"/>
        <v>#DIV/0!</v>
      </c>
      <c r="R111" s="192"/>
      <c r="S111" s="370"/>
      <c r="T111" s="333"/>
      <c r="U111" s="333"/>
    </row>
    <row r="112" spans="1:21" ht="15" x14ac:dyDescent="0.25">
      <c r="A112" s="7" t="s">
        <v>291</v>
      </c>
      <c r="B112" s="195"/>
      <c r="C112" s="562"/>
      <c r="D112" s="563"/>
      <c r="E112" s="563"/>
      <c r="F112" s="564"/>
      <c r="G112" s="562"/>
      <c r="H112" s="563"/>
      <c r="I112" s="563"/>
      <c r="J112" s="564"/>
      <c r="K112" s="565">
        <f t="shared" si="18"/>
        <v>0</v>
      </c>
      <c r="L112" s="567"/>
      <c r="M112" s="567"/>
      <c r="N112" s="566"/>
      <c r="O112" s="565">
        <f t="shared" si="19"/>
        <v>0</v>
      </c>
      <c r="P112" s="566" t="e">
        <f t="shared" si="20"/>
        <v>#DIV/0!</v>
      </c>
      <c r="R112" s="192"/>
      <c r="S112" s="370"/>
      <c r="T112" s="333"/>
      <c r="U112" s="333"/>
    </row>
    <row r="113" spans="1:21" ht="15" x14ac:dyDescent="0.25">
      <c r="A113" s="7" t="s">
        <v>292</v>
      </c>
      <c r="B113" s="195"/>
      <c r="C113" s="562"/>
      <c r="D113" s="563"/>
      <c r="E113" s="563"/>
      <c r="F113" s="564"/>
      <c r="G113" s="562"/>
      <c r="H113" s="563"/>
      <c r="I113" s="563"/>
      <c r="J113" s="564"/>
      <c r="K113" s="565">
        <f t="shared" si="18"/>
        <v>0</v>
      </c>
      <c r="L113" s="567"/>
      <c r="M113" s="567"/>
      <c r="N113" s="566"/>
      <c r="O113" s="565">
        <f t="shared" si="19"/>
        <v>0</v>
      </c>
      <c r="P113" s="566" t="e">
        <f t="shared" si="20"/>
        <v>#DIV/0!</v>
      </c>
      <c r="R113" s="192"/>
      <c r="S113" s="370"/>
      <c r="T113" s="333"/>
      <c r="U113" s="333"/>
    </row>
    <row r="114" spans="1:21" ht="15" x14ac:dyDescent="0.25">
      <c r="A114" s="4" t="s">
        <v>293</v>
      </c>
      <c r="B114" s="568" t="s">
        <v>389</v>
      </c>
      <c r="C114" s="569"/>
      <c r="D114" s="569"/>
      <c r="E114" s="569"/>
      <c r="F114" s="569"/>
      <c r="G114" s="569"/>
      <c r="H114" s="569"/>
      <c r="I114" s="569"/>
      <c r="J114" s="569"/>
      <c r="K114" s="569"/>
      <c r="L114" s="569"/>
      <c r="M114" s="569"/>
      <c r="N114" s="569"/>
      <c r="O114" s="569"/>
      <c r="P114" s="570"/>
      <c r="R114" s="192"/>
      <c r="S114" s="370"/>
      <c r="T114" s="298"/>
      <c r="U114" s="298"/>
    </row>
    <row r="115" spans="1:21" ht="15" x14ac:dyDescent="0.25">
      <c r="A115" s="7" t="s">
        <v>294</v>
      </c>
      <c r="B115" s="197"/>
      <c r="C115" s="562"/>
      <c r="D115" s="563"/>
      <c r="E115" s="563"/>
      <c r="F115" s="564"/>
      <c r="G115" s="562"/>
      <c r="H115" s="563"/>
      <c r="I115" s="563"/>
      <c r="J115" s="564"/>
      <c r="K115" s="565">
        <f t="shared" ref="K115:K128" si="21">IF(C115=0,0,G115/C115)</f>
        <v>0</v>
      </c>
      <c r="L115" s="567"/>
      <c r="M115" s="567"/>
      <c r="N115" s="566"/>
      <c r="O115" s="565">
        <f t="shared" ref="O115:O128" si="22">IF($C$174=0,0,C115/$C$174)</f>
        <v>0</v>
      </c>
      <c r="P115" s="566" t="e">
        <f t="shared" ref="P115:P128" si="23">D115/$D$176</f>
        <v>#DIV/0!</v>
      </c>
      <c r="R115" s="192"/>
      <c r="S115" s="370"/>
      <c r="T115" s="333"/>
      <c r="U115" s="333"/>
    </row>
    <row r="116" spans="1:21" ht="15" x14ac:dyDescent="0.25">
      <c r="A116" s="7" t="s">
        <v>295</v>
      </c>
      <c r="B116" s="197"/>
      <c r="C116" s="562"/>
      <c r="D116" s="563"/>
      <c r="E116" s="563"/>
      <c r="F116" s="564"/>
      <c r="G116" s="562"/>
      <c r="H116" s="563"/>
      <c r="I116" s="563"/>
      <c r="J116" s="564"/>
      <c r="K116" s="565">
        <f t="shared" si="21"/>
        <v>0</v>
      </c>
      <c r="L116" s="567"/>
      <c r="M116" s="567"/>
      <c r="N116" s="566"/>
      <c r="O116" s="565">
        <f t="shared" si="22"/>
        <v>0</v>
      </c>
      <c r="P116" s="566" t="e">
        <f t="shared" si="23"/>
        <v>#DIV/0!</v>
      </c>
      <c r="R116" s="192"/>
      <c r="S116" s="370"/>
      <c r="T116" s="333"/>
      <c r="U116" s="333"/>
    </row>
    <row r="117" spans="1:21" ht="15" x14ac:dyDescent="0.25">
      <c r="A117" s="7" t="s">
        <v>296</v>
      </c>
      <c r="B117" s="197"/>
      <c r="C117" s="562"/>
      <c r="D117" s="563"/>
      <c r="E117" s="563"/>
      <c r="F117" s="564"/>
      <c r="G117" s="562"/>
      <c r="H117" s="563"/>
      <c r="I117" s="563"/>
      <c r="J117" s="564"/>
      <c r="K117" s="565">
        <f t="shared" si="21"/>
        <v>0</v>
      </c>
      <c r="L117" s="567"/>
      <c r="M117" s="567"/>
      <c r="N117" s="566"/>
      <c r="O117" s="565">
        <f t="shared" si="22"/>
        <v>0</v>
      </c>
      <c r="P117" s="566" t="e">
        <f t="shared" si="23"/>
        <v>#DIV/0!</v>
      </c>
      <c r="R117" s="192"/>
      <c r="S117" s="370"/>
      <c r="T117" s="333"/>
      <c r="U117" s="333"/>
    </row>
    <row r="118" spans="1:21" ht="15" x14ac:dyDescent="0.25">
      <c r="A118" s="7" t="s">
        <v>297</v>
      </c>
      <c r="B118" s="197"/>
      <c r="C118" s="562"/>
      <c r="D118" s="563"/>
      <c r="E118" s="563"/>
      <c r="F118" s="564"/>
      <c r="G118" s="562"/>
      <c r="H118" s="563"/>
      <c r="I118" s="563"/>
      <c r="J118" s="564"/>
      <c r="K118" s="565">
        <f t="shared" si="21"/>
        <v>0</v>
      </c>
      <c r="L118" s="567"/>
      <c r="M118" s="567"/>
      <c r="N118" s="566"/>
      <c r="O118" s="565">
        <f t="shared" si="22"/>
        <v>0</v>
      </c>
      <c r="P118" s="566" t="e">
        <f t="shared" si="23"/>
        <v>#DIV/0!</v>
      </c>
      <c r="R118" s="192"/>
      <c r="S118" s="370"/>
      <c r="T118" s="333"/>
      <c r="U118" s="333"/>
    </row>
    <row r="119" spans="1:21" ht="15" x14ac:dyDescent="0.25">
      <c r="A119" s="7" t="s">
        <v>298</v>
      </c>
      <c r="B119" s="197"/>
      <c r="C119" s="562"/>
      <c r="D119" s="563"/>
      <c r="E119" s="563"/>
      <c r="F119" s="564"/>
      <c r="G119" s="562"/>
      <c r="H119" s="563"/>
      <c r="I119" s="563"/>
      <c r="J119" s="564"/>
      <c r="K119" s="565">
        <f t="shared" si="21"/>
        <v>0</v>
      </c>
      <c r="L119" s="567"/>
      <c r="M119" s="567"/>
      <c r="N119" s="566"/>
      <c r="O119" s="565">
        <f t="shared" si="22"/>
        <v>0</v>
      </c>
      <c r="P119" s="566" t="e">
        <f t="shared" si="23"/>
        <v>#DIV/0!</v>
      </c>
      <c r="R119" s="192"/>
      <c r="S119" s="370"/>
      <c r="T119" s="333"/>
      <c r="U119" s="333"/>
    </row>
    <row r="120" spans="1:21" ht="15" x14ac:dyDescent="0.25">
      <c r="A120" s="7" t="s">
        <v>299</v>
      </c>
      <c r="B120" s="197"/>
      <c r="C120" s="562"/>
      <c r="D120" s="563"/>
      <c r="E120" s="563"/>
      <c r="F120" s="564"/>
      <c r="G120" s="562"/>
      <c r="H120" s="563"/>
      <c r="I120" s="563"/>
      <c r="J120" s="564"/>
      <c r="K120" s="565">
        <f t="shared" si="21"/>
        <v>0</v>
      </c>
      <c r="L120" s="567"/>
      <c r="M120" s="567"/>
      <c r="N120" s="566"/>
      <c r="O120" s="565">
        <f t="shared" si="22"/>
        <v>0</v>
      </c>
      <c r="P120" s="566" t="e">
        <f t="shared" si="23"/>
        <v>#DIV/0!</v>
      </c>
      <c r="R120" s="192"/>
      <c r="S120" s="370"/>
      <c r="T120" s="333"/>
      <c r="U120" s="333"/>
    </row>
    <row r="121" spans="1:21" ht="15" x14ac:dyDescent="0.25">
      <c r="A121" s="7" t="s">
        <v>300</v>
      </c>
      <c r="B121" s="197"/>
      <c r="C121" s="562"/>
      <c r="D121" s="563"/>
      <c r="E121" s="563"/>
      <c r="F121" s="564"/>
      <c r="G121" s="562"/>
      <c r="H121" s="563"/>
      <c r="I121" s="563"/>
      <c r="J121" s="564"/>
      <c r="K121" s="565">
        <f t="shared" si="21"/>
        <v>0</v>
      </c>
      <c r="L121" s="567"/>
      <c r="M121" s="567"/>
      <c r="N121" s="566"/>
      <c r="O121" s="565">
        <f t="shared" si="22"/>
        <v>0</v>
      </c>
      <c r="P121" s="566" t="e">
        <f t="shared" si="23"/>
        <v>#DIV/0!</v>
      </c>
      <c r="R121" s="192"/>
      <c r="S121" s="370"/>
      <c r="T121" s="333"/>
      <c r="U121" s="333"/>
    </row>
    <row r="122" spans="1:21" ht="15" x14ac:dyDescent="0.25">
      <c r="A122" s="7" t="s">
        <v>301</v>
      </c>
      <c r="B122" s="197"/>
      <c r="C122" s="562"/>
      <c r="D122" s="563"/>
      <c r="E122" s="563"/>
      <c r="F122" s="564"/>
      <c r="G122" s="562"/>
      <c r="H122" s="563"/>
      <c r="I122" s="563"/>
      <c r="J122" s="564"/>
      <c r="K122" s="565">
        <f t="shared" si="21"/>
        <v>0</v>
      </c>
      <c r="L122" s="567"/>
      <c r="M122" s="567"/>
      <c r="N122" s="566"/>
      <c r="O122" s="565">
        <f t="shared" si="22"/>
        <v>0</v>
      </c>
      <c r="P122" s="566" t="e">
        <f t="shared" si="23"/>
        <v>#DIV/0!</v>
      </c>
      <c r="R122" s="192"/>
      <c r="S122" s="370"/>
      <c r="T122" s="333"/>
      <c r="U122" s="333"/>
    </row>
    <row r="123" spans="1:21" ht="15" x14ac:dyDescent="0.25">
      <c r="A123" s="7" t="s">
        <v>302</v>
      </c>
      <c r="B123" s="197"/>
      <c r="C123" s="562"/>
      <c r="D123" s="563"/>
      <c r="E123" s="563"/>
      <c r="F123" s="564"/>
      <c r="G123" s="562"/>
      <c r="H123" s="563"/>
      <c r="I123" s="563"/>
      <c r="J123" s="564"/>
      <c r="K123" s="565">
        <f t="shared" si="21"/>
        <v>0</v>
      </c>
      <c r="L123" s="567"/>
      <c r="M123" s="567"/>
      <c r="N123" s="566"/>
      <c r="O123" s="565">
        <f t="shared" si="22"/>
        <v>0</v>
      </c>
      <c r="P123" s="566" t="e">
        <f t="shared" si="23"/>
        <v>#DIV/0!</v>
      </c>
      <c r="R123" s="192"/>
      <c r="S123" s="370"/>
      <c r="T123" s="333"/>
      <c r="U123" s="333"/>
    </row>
    <row r="124" spans="1:21" ht="15" x14ac:dyDescent="0.25">
      <c r="A124" s="7" t="s">
        <v>303</v>
      </c>
      <c r="B124" s="195"/>
      <c r="C124" s="562"/>
      <c r="D124" s="563"/>
      <c r="E124" s="563"/>
      <c r="F124" s="564"/>
      <c r="G124" s="562"/>
      <c r="H124" s="563"/>
      <c r="I124" s="563"/>
      <c r="J124" s="564"/>
      <c r="K124" s="565">
        <f t="shared" si="21"/>
        <v>0</v>
      </c>
      <c r="L124" s="567"/>
      <c r="M124" s="567"/>
      <c r="N124" s="566"/>
      <c r="O124" s="565">
        <f t="shared" si="22"/>
        <v>0</v>
      </c>
      <c r="P124" s="566" t="e">
        <f t="shared" si="23"/>
        <v>#DIV/0!</v>
      </c>
      <c r="R124" s="192"/>
      <c r="S124" s="370"/>
      <c r="T124" s="333"/>
      <c r="U124" s="333"/>
    </row>
    <row r="125" spans="1:21" ht="15" x14ac:dyDescent="0.25">
      <c r="A125" s="7" t="s">
        <v>304</v>
      </c>
      <c r="B125" s="195"/>
      <c r="C125" s="562"/>
      <c r="D125" s="563"/>
      <c r="E125" s="563"/>
      <c r="F125" s="564"/>
      <c r="G125" s="562"/>
      <c r="H125" s="563"/>
      <c r="I125" s="563"/>
      <c r="J125" s="564"/>
      <c r="K125" s="565">
        <f t="shared" si="21"/>
        <v>0</v>
      </c>
      <c r="L125" s="567"/>
      <c r="M125" s="567"/>
      <c r="N125" s="566"/>
      <c r="O125" s="565">
        <f t="shared" si="22"/>
        <v>0</v>
      </c>
      <c r="P125" s="566" t="e">
        <f t="shared" si="23"/>
        <v>#DIV/0!</v>
      </c>
      <c r="R125" s="192"/>
      <c r="S125" s="370"/>
      <c r="T125" s="333"/>
      <c r="U125" s="333"/>
    </row>
    <row r="126" spans="1:21" ht="15" x14ac:dyDescent="0.25">
      <c r="A126" s="7" t="s">
        <v>305</v>
      </c>
      <c r="B126" s="195"/>
      <c r="C126" s="562"/>
      <c r="D126" s="563"/>
      <c r="E126" s="563"/>
      <c r="F126" s="564"/>
      <c r="G126" s="562"/>
      <c r="H126" s="563"/>
      <c r="I126" s="563"/>
      <c r="J126" s="564"/>
      <c r="K126" s="565">
        <f t="shared" si="21"/>
        <v>0</v>
      </c>
      <c r="L126" s="567"/>
      <c r="M126" s="567"/>
      <c r="N126" s="566"/>
      <c r="O126" s="565">
        <f t="shared" si="22"/>
        <v>0</v>
      </c>
      <c r="P126" s="566" t="e">
        <f t="shared" si="23"/>
        <v>#DIV/0!</v>
      </c>
      <c r="R126" s="192"/>
      <c r="S126" s="370"/>
      <c r="T126" s="333"/>
      <c r="U126" s="333"/>
    </row>
    <row r="127" spans="1:21" ht="15" x14ac:dyDescent="0.25">
      <c r="A127" s="7" t="s">
        <v>306</v>
      </c>
      <c r="B127" s="195"/>
      <c r="C127" s="562"/>
      <c r="D127" s="563"/>
      <c r="E127" s="563"/>
      <c r="F127" s="564"/>
      <c r="G127" s="562"/>
      <c r="H127" s="563"/>
      <c r="I127" s="563"/>
      <c r="J127" s="564"/>
      <c r="K127" s="565">
        <f t="shared" si="21"/>
        <v>0</v>
      </c>
      <c r="L127" s="567"/>
      <c r="M127" s="567"/>
      <c r="N127" s="566"/>
      <c r="O127" s="565">
        <f t="shared" si="22"/>
        <v>0</v>
      </c>
      <c r="P127" s="566" t="e">
        <f t="shared" si="23"/>
        <v>#DIV/0!</v>
      </c>
      <c r="R127" s="192"/>
      <c r="S127" s="370"/>
      <c r="T127" s="333"/>
      <c r="U127" s="333"/>
    </row>
    <row r="128" spans="1:21" ht="15" x14ac:dyDescent="0.25">
      <c r="A128" s="7" t="s">
        <v>307</v>
      </c>
      <c r="B128" s="195"/>
      <c r="C128" s="562"/>
      <c r="D128" s="563"/>
      <c r="E128" s="563"/>
      <c r="F128" s="564"/>
      <c r="G128" s="562"/>
      <c r="H128" s="563"/>
      <c r="I128" s="563"/>
      <c r="J128" s="564"/>
      <c r="K128" s="565">
        <f t="shared" si="21"/>
        <v>0</v>
      </c>
      <c r="L128" s="567"/>
      <c r="M128" s="567"/>
      <c r="N128" s="566"/>
      <c r="O128" s="565">
        <f t="shared" si="22"/>
        <v>0</v>
      </c>
      <c r="P128" s="566" t="e">
        <f t="shared" si="23"/>
        <v>#DIV/0!</v>
      </c>
      <c r="R128" s="192"/>
      <c r="S128" s="370"/>
      <c r="T128" s="333"/>
      <c r="U128" s="333"/>
    </row>
    <row r="129" spans="1:21" ht="15" x14ac:dyDescent="0.25">
      <c r="A129" s="4" t="s">
        <v>308</v>
      </c>
      <c r="B129" s="568" t="s">
        <v>390</v>
      </c>
      <c r="C129" s="569"/>
      <c r="D129" s="569"/>
      <c r="E129" s="569"/>
      <c r="F129" s="569"/>
      <c r="G129" s="569"/>
      <c r="H129" s="569"/>
      <c r="I129" s="569"/>
      <c r="J129" s="569"/>
      <c r="K129" s="569"/>
      <c r="L129" s="569"/>
      <c r="M129" s="569"/>
      <c r="N129" s="569"/>
      <c r="O129" s="569"/>
      <c r="P129" s="570"/>
      <c r="R129" s="192"/>
      <c r="S129" s="370"/>
      <c r="T129" s="298"/>
      <c r="U129" s="298"/>
    </row>
    <row r="130" spans="1:21" ht="15" x14ac:dyDescent="0.25">
      <c r="A130" s="7" t="s">
        <v>309</v>
      </c>
      <c r="B130" s="197"/>
      <c r="C130" s="562"/>
      <c r="D130" s="563"/>
      <c r="E130" s="563"/>
      <c r="F130" s="564"/>
      <c r="G130" s="562"/>
      <c r="H130" s="563"/>
      <c r="I130" s="563"/>
      <c r="J130" s="564"/>
      <c r="K130" s="565">
        <f t="shared" ref="K130:K143" si="24">IF(C130=0,0,G130/C130)</f>
        <v>0</v>
      </c>
      <c r="L130" s="567"/>
      <c r="M130" s="567"/>
      <c r="N130" s="566"/>
      <c r="O130" s="565">
        <f t="shared" ref="O130:O143" si="25">IF($C$174=0,0,C130/$C$174)</f>
        <v>0</v>
      </c>
      <c r="P130" s="566" t="e">
        <f t="shared" ref="P130:P143" si="26">D130/$D$176</f>
        <v>#DIV/0!</v>
      </c>
      <c r="R130" s="192"/>
      <c r="S130" s="370"/>
      <c r="T130" s="333"/>
      <c r="U130" s="333"/>
    </row>
    <row r="131" spans="1:21" ht="15" x14ac:dyDescent="0.25">
      <c r="A131" s="7" t="s">
        <v>310</v>
      </c>
      <c r="B131" s="197"/>
      <c r="C131" s="562"/>
      <c r="D131" s="563"/>
      <c r="E131" s="563"/>
      <c r="F131" s="564"/>
      <c r="G131" s="562"/>
      <c r="H131" s="563"/>
      <c r="I131" s="563"/>
      <c r="J131" s="564"/>
      <c r="K131" s="565">
        <f t="shared" si="24"/>
        <v>0</v>
      </c>
      <c r="L131" s="567"/>
      <c r="M131" s="567"/>
      <c r="N131" s="566"/>
      <c r="O131" s="565">
        <f t="shared" si="25"/>
        <v>0</v>
      </c>
      <c r="P131" s="566" t="e">
        <f t="shared" si="26"/>
        <v>#DIV/0!</v>
      </c>
      <c r="R131" s="192"/>
      <c r="S131" s="370"/>
      <c r="T131" s="333"/>
      <c r="U131" s="333"/>
    </row>
    <row r="132" spans="1:21" ht="15" x14ac:dyDescent="0.25">
      <c r="A132" s="7" t="s">
        <v>311</v>
      </c>
      <c r="B132" s="197"/>
      <c r="C132" s="562"/>
      <c r="D132" s="563"/>
      <c r="E132" s="563"/>
      <c r="F132" s="564"/>
      <c r="G132" s="562"/>
      <c r="H132" s="563"/>
      <c r="I132" s="563"/>
      <c r="J132" s="564"/>
      <c r="K132" s="565">
        <f t="shared" si="24"/>
        <v>0</v>
      </c>
      <c r="L132" s="567"/>
      <c r="M132" s="567"/>
      <c r="N132" s="566"/>
      <c r="O132" s="565">
        <f t="shared" si="25"/>
        <v>0</v>
      </c>
      <c r="P132" s="566" t="e">
        <f t="shared" si="26"/>
        <v>#DIV/0!</v>
      </c>
      <c r="R132" s="192"/>
      <c r="S132" s="370"/>
      <c r="T132" s="333"/>
      <c r="U132" s="333"/>
    </row>
    <row r="133" spans="1:21" ht="15" x14ac:dyDescent="0.25">
      <c r="A133" s="7" t="s">
        <v>312</v>
      </c>
      <c r="B133" s="197"/>
      <c r="C133" s="562"/>
      <c r="D133" s="563"/>
      <c r="E133" s="563"/>
      <c r="F133" s="564"/>
      <c r="G133" s="562"/>
      <c r="H133" s="563"/>
      <c r="I133" s="563"/>
      <c r="J133" s="564"/>
      <c r="K133" s="565">
        <f t="shared" si="24"/>
        <v>0</v>
      </c>
      <c r="L133" s="567"/>
      <c r="M133" s="567"/>
      <c r="N133" s="566"/>
      <c r="O133" s="565">
        <f t="shared" si="25"/>
        <v>0</v>
      </c>
      <c r="P133" s="566" t="e">
        <f t="shared" si="26"/>
        <v>#DIV/0!</v>
      </c>
      <c r="R133" s="192"/>
      <c r="S133" s="370"/>
      <c r="T133" s="333"/>
      <c r="U133" s="333"/>
    </row>
    <row r="134" spans="1:21" ht="15" x14ac:dyDescent="0.25">
      <c r="A134" s="7" t="s">
        <v>313</v>
      </c>
      <c r="B134" s="197"/>
      <c r="C134" s="562"/>
      <c r="D134" s="563"/>
      <c r="E134" s="563"/>
      <c r="F134" s="564"/>
      <c r="G134" s="562"/>
      <c r="H134" s="563"/>
      <c r="I134" s="563"/>
      <c r="J134" s="564"/>
      <c r="K134" s="565">
        <f t="shared" si="24"/>
        <v>0</v>
      </c>
      <c r="L134" s="567"/>
      <c r="M134" s="567"/>
      <c r="N134" s="566"/>
      <c r="O134" s="565">
        <f t="shared" si="25"/>
        <v>0</v>
      </c>
      <c r="P134" s="566" t="e">
        <f t="shared" si="26"/>
        <v>#DIV/0!</v>
      </c>
      <c r="R134" s="192"/>
      <c r="S134" s="370"/>
      <c r="T134" s="333"/>
      <c r="U134" s="333"/>
    </row>
    <row r="135" spans="1:21" ht="15" x14ac:dyDescent="0.25">
      <c r="A135" s="7" t="s">
        <v>314</v>
      </c>
      <c r="B135" s="197"/>
      <c r="C135" s="562"/>
      <c r="D135" s="563"/>
      <c r="E135" s="563"/>
      <c r="F135" s="564"/>
      <c r="G135" s="562"/>
      <c r="H135" s="563"/>
      <c r="I135" s="563"/>
      <c r="J135" s="564"/>
      <c r="K135" s="565">
        <f t="shared" si="24"/>
        <v>0</v>
      </c>
      <c r="L135" s="567"/>
      <c r="M135" s="567"/>
      <c r="N135" s="566"/>
      <c r="O135" s="565">
        <f t="shared" si="25"/>
        <v>0</v>
      </c>
      <c r="P135" s="566" t="e">
        <f t="shared" si="26"/>
        <v>#DIV/0!</v>
      </c>
      <c r="R135" s="192"/>
      <c r="S135" s="370"/>
      <c r="T135" s="333"/>
      <c r="U135" s="333"/>
    </row>
    <row r="136" spans="1:21" ht="15" x14ac:dyDescent="0.25">
      <c r="A136" s="7" t="s">
        <v>315</v>
      </c>
      <c r="B136" s="197"/>
      <c r="C136" s="562"/>
      <c r="D136" s="563"/>
      <c r="E136" s="563"/>
      <c r="F136" s="564"/>
      <c r="G136" s="562"/>
      <c r="H136" s="563"/>
      <c r="I136" s="563"/>
      <c r="J136" s="564"/>
      <c r="K136" s="565">
        <f t="shared" si="24"/>
        <v>0</v>
      </c>
      <c r="L136" s="567"/>
      <c r="M136" s="567"/>
      <c r="N136" s="566"/>
      <c r="O136" s="565">
        <f t="shared" si="25"/>
        <v>0</v>
      </c>
      <c r="P136" s="566" t="e">
        <f t="shared" si="26"/>
        <v>#DIV/0!</v>
      </c>
      <c r="R136" s="192"/>
      <c r="S136" s="370"/>
      <c r="T136" s="333"/>
      <c r="U136" s="333"/>
    </row>
    <row r="137" spans="1:21" ht="15" x14ac:dyDescent="0.25">
      <c r="A137" s="7" t="s">
        <v>316</v>
      </c>
      <c r="B137" s="197"/>
      <c r="C137" s="562"/>
      <c r="D137" s="563"/>
      <c r="E137" s="563"/>
      <c r="F137" s="564"/>
      <c r="G137" s="562"/>
      <c r="H137" s="563"/>
      <c r="I137" s="563"/>
      <c r="J137" s="564"/>
      <c r="K137" s="565">
        <f t="shared" si="24"/>
        <v>0</v>
      </c>
      <c r="L137" s="567"/>
      <c r="M137" s="567"/>
      <c r="N137" s="566"/>
      <c r="O137" s="565">
        <f t="shared" si="25"/>
        <v>0</v>
      </c>
      <c r="P137" s="566" t="e">
        <f t="shared" si="26"/>
        <v>#DIV/0!</v>
      </c>
      <c r="R137" s="192"/>
      <c r="S137" s="370"/>
      <c r="T137" s="333"/>
      <c r="U137" s="333"/>
    </row>
    <row r="138" spans="1:21" ht="15" x14ac:dyDescent="0.25">
      <c r="A138" s="7" t="s">
        <v>317</v>
      </c>
      <c r="B138" s="197"/>
      <c r="C138" s="562"/>
      <c r="D138" s="563"/>
      <c r="E138" s="563"/>
      <c r="F138" s="564"/>
      <c r="G138" s="562"/>
      <c r="H138" s="563"/>
      <c r="I138" s="563"/>
      <c r="J138" s="564"/>
      <c r="K138" s="565">
        <f t="shared" si="24"/>
        <v>0</v>
      </c>
      <c r="L138" s="567"/>
      <c r="M138" s="567"/>
      <c r="N138" s="566"/>
      <c r="O138" s="565">
        <f t="shared" si="25"/>
        <v>0</v>
      </c>
      <c r="P138" s="566" t="e">
        <f t="shared" si="26"/>
        <v>#DIV/0!</v>
      </c>
      <c r="R138" s="192"/>
      <c r="S138" s="370"/>
      <c r="T138" s="333"/>
      <c r="U138" s="333"/>
    </row>
    <row r="139" spans="1:21" ht="15" x14ac:dyDescent="0.25">
      <c r="A139" s="7" t="s">
        <v>318</v>
      </c>
      <c r="B139" s="195"/>
      <c r="C139" s="562"/>
      <c r="D139" s="563"/>
      <c r="E139" s="563"/>
      <c r="F139" s="564"/>
      <c r="G139" s="562"/>
      <c r="H139" s="563"/>
      <c r="I139" s="563"/>
      <c r="J139" s="564"/>
      <c r="K139" s="565">
        <f t="shared" si="24"/>
        <v>0</v>
      </c>
      <c r="L139" s="567"/>
      <c r="M139" s="567"/>
      <c r="N139" s="566"/>
      <c r="O139" s="565">
        <f t="shared" si="25"/>
        <v>0</v>
      </c>
      <c r="P139" s="566" t="e">
        <f t="shared" si="26"/>
        <v>#DIV/0!</v>
      </c>
      <c r="R139" s="192"/>
      <c r="S139" s="370"/>
      <c r="T139" s="333"/>
      <c r="U139" s="333"/>
    </row>
    <row r="140" spans="1:21" ht="15" x14ac:dyDescent="0.25">
      <c r="A140" s="7" t="s">
        <v>319</v>
      </c>
      <c r="B140" s="195"/>
      <c r="C140" s="562"/>
      <c r="D140" s="563"/>
      <c r="E140" s="563"/>
      <c r="F140" s="564"/>
      <c r="G140" s="562"/>
      <c r="H140" s="563"/>
      <c r="I140" s="563"/>
      <c r="J140" s="564"/>
      <c r="K140" s="565">
        <f t="shared" si="24"/>
        <v>0</v>
      </c>
      <c r="L140" s="567"/>
      <c r="M140" s="567"/>
      <c r="N140" s="566"/>
      <c r="O140" s="565">
        <f t="shared" si="25"/>
        <v>0</v>
      </c>
      <c r="P140" s="566" t="e">
        <f t="shared" si="26"/>
        <v>#DIV/0!</v>
      </c>
      <c r="R140" s="192"/>
      <c r="S140" s="370"/>
      <c r="T140" s="333"/>
      <c r="U140" s="333"/>
    </row>
    <row r="141" spans="1:21" ht="15" x14ac:dyDescent="0.25">
      <c r="A141" s="7" t="s">
        <v>320</v>
      </c>
      <c r="B141" s="195"/>
      <c r="C141" s="562"/>
      <c r="D141" s="563"/>
      <c r="E141" s="563"/>
      <c r="F141" s="564"/>
      <c r="G141" s="562"/>
      <c r="H141" s="563"/>
      <c r="I141" s="563"/>
      <c r="J141" s="564"/>
      <c r="K141" s="565">
        <f t="shared" si="24"/>
        <v>0</v>
      </c>
      <c r="L141" s="567"/>
      <c r="M141" s="567"/>
      <c r="N141" s="566"/>
      <c r="O141" s="565">
        <f t="shared" si="25"/>
        <v>0</v>
      </c>
      <c r="P141" s="566" t="e">
        <f t="shared" si="26"/>
        <v>#DIV/0!</v>
      </c>
      <c r="R141" s="192"/>
      <c r="S141" s="370"/>
      <c r="T141" s="333"/>
      <c r="U141" s="333"/>
    </row>
    <row r="142" spans="1:21" ht="15" x14ac:dyDescent="0.25">
      <c r="A142" s="7" t="s">
        <v>321</v>
      </c>
      <c r="B142" s="195"/>
      <c r="C142" s="562"/>
      <c r="D142" s="563"/>
      <c r="E142" s="563"/>
      <c r="F142" s="564"/>
      <c r="G142" s="562"/>
      <c r="H142" s="563"/>
      <c r="I142" s="563"/>
      <c r="J142" s="564"/>
      <c r="K142" s="565">
        <f t="shared" si="24"/>
        <v>0</v>
      </c>
      <c r="L142" s="567"/>
      <c r="M142" s="567"/>
      <c r="N142" s="566"/>
      <c r="O142" s="565">
        <f t="shared" si="25"/>
        <v>0</v>
      </c>
      <c r="P142" s="566" t="e">
        <f t="shared" si="26"/>
        <v>#DIV/0!</v>
      </c>
      <c r="R142" s="192"/>
      <c r="S142" s="370"/>
      <c r="T142" s="333"/>
      <c r="U142" s="333"/>
    </row>
    <row r="143" spans="1:21" ht="15" x14ac:dyDescent="0.25">
      <c r="A143" s="7" t="s">
        <v>322</v>
      </c>
      <c r="B143" s="195"/>
      <c r="C143" s="562"/>
      <c r="D143" s="563"/>
      <c r="E143" s="563"/>
      <c r="F143" s="564"/>
      <c r="G143" s="562"/>
      <c r="H143" s="563"/>
      <c r="I143" s="563"/>
      <c r="J143" s="564"/>
      <c r="K143" s="565">
        <f t="shared" si="24"/>
        <v>0</v>
      </c>
      <c r="L143" s="567"/>
      <c r="M143" s="567"/>
      <c r="N143" s="566"/>
      <c r="O143" s="565">
        <f t="shared" si="25"/>
        <v>0</v>
      </c>
      <c r="P143" s="566" t="e">
        <f t="shared" si="26"/>
        <v>#DIV/0!</v>
      </c>
      <c r="R143" s="192"/>
      <c r="S143" s="370"/>
      <c r="T143" s="333"/>
      <c r="U143" s="333"/>
    </row>
    <row r="144" spans="1:21" ht="15" x14ac:dyDescent="0.25">
      <c r="A144" s="4" t="s">
        <v>323</v>
      </c>
      <c r="B144" s="568" t="s">
        <v>391</v>
      </c>
      <c r="C144" s="569"/>
      <c r="D144" s="569"/>
      <c r="E144" s="569"/>
      <c r="F144" s="569"/>
      <c r="G144" s="569"/>
      <c r="H144" s="569"/>
      <c r="I144" s="569"/>
      <c r="J144" s="569"/>
      <c r="K144" s="569"/>
      <c r="L144" s="569"/>
      <c r="M144" s="569"/>
      <c r="N144" s="569"/>
      <c r="O144" s="569"/>
      <c r="P144" s="570"/>
      <c r="R144" s="192"/>
      <c r="S144" s="370"/>
      <c r="T144" s="298"/>
      <c r="U144" s="298"/>
    </row>
    <row r="145" spans="1:21" ht="15" x14ac:dyDescent="0.25">
      <c r="A145" s="7" t="s">
        <v>324</v>
      </c>
      <c r="B145" s="197"/>
      <c r="C145" s="562"/>
      <c r="D145" s="563"/>
      <c r="E145" s="563"/>
      <c r="F145" s="564"/>
      <c r="G145" s="562"/>
      <c r="H145" s="563"/>
      <c r="I145" s="563"/>
      <c r="J145" s="564"/>
      <c r="K145" s="565">
        <f t="shared" ref="K145:K158" si="27">IF(C145=0,0,G145/C145)</f>
        <v>0</v>
      </c>
      <c r="L145" s="567"/>
      <c r="M145" s="567"/>
      <c r="N145" s="566"/>
      <c r="O145" s="565">
        <f t="shared" ref="O145:O158" si="28">IF($C$174=0,0,C145/$C$174)</f>
        <v>0</v>
      </c>
      <c r="P145" s="566" t="e">
        <f t="shared" ref="P145:P158" si="29">D145/$D$176</f>
        <v>#DIV/0!</v>
      </c>
      <c r="R145" s="192"/>
      <c r="S145" s="370"/>
      <c r="T145" s="333"/>
      <c r="U145" s="333"/>
    </row>
    <row r="146" spans="1:21" ht="15" x14ac:dyDescent="0.25">
      <c r="A146" s="7" t="s">
        <v>325</v>
      </c>
      <c r="B146" s="197"/>
      <c r="C146" s="562"/>
      <c r="D146" s="563"/>
      <c r="E146" s="563"/>
      <c r="F146" s="564"/>
      <c r="G146" s="562"/>
      <c r="H146" s="563"/>
      <c r="I146" s="563"/>
      <c r="J146" s="564"/>
      <c r="K146" s="565">
        <f t="shared" si="27"/>
        <v>0</v>
      </c>
      <c r="L146" s="567"/>
      <c r="M146" s="567"/>
      <c r="N146" s="566"/>
      <c r="O146" s="565">
        <f t="shared" si="28"/>
        <v>0</v>
      </c>
      <c r="P146" s="566" t="e">
        <f t="shared" si="29"/>
        <v>#DIV/0!</v>
      </c>
      <c r="R146" s="192"/>
      <c r="S146" s="370"/>
      <c r="T146" s="333"/>
      <c r="U146" s="333"/>
    </row>
    <row r="147" spans="1:21" ht="15" x14ac:dyDescent="0.25">
      <c r="A147" s="7" t="s">
        <v>326</v>
      </c>
      <c r="B147" s="197"/>
      <c r="C147" s="562"/>
      <c r="D147" s="563"/>
      <c r="E147" s="563"/>
      <c r="F147" s="564"/>
      <c r="G147" s="562"/>
      <c r="H147" s="563"/>
      <c r="I147" s="563"/>
      <c r="J147" s="564"/>
      <c r="K147" s="565">
        <f t="shared" si="27"/>
        <v>0</v>
      </c>
      <c r="L147" s="567"/>
      <c r="M147" s="567"/>
      <c r="N147" s="566"/>
      <c r="O147" s="565">
        <f t="shared" si="28"/>
        <v>0</v>
      </c>
      <c r="P147" s="566" t="e">
        <f t="shared" si="29"/>
        <v>#DIV/0!</v>
      </c>
      <c r="R147" s="192"/>
      <c r="S147" s="370"/>
      <c r="T147" s="333"/>
      <c r="U147" s="333"/>
    </row>
    <row r="148" spans="1:21" ht="15" x14ac:dyDescent="0.25">
      <c r="A148" s="7" t="s">
        <v>327</v>
      </c>
      <c r="B148" s="197"/>
      <c r="C148" s="562"/>
      <c r="D148" s="563"/>
      <c r="E148" s="563"/>
      <c r="F148" s="564"/>
      <c r="G148" s="562"/>
      <c r="H148" s="563"/>
      <c r="I148" s="563"/>
      <c r="J148" s="564"/>
      <c r="K148" s="565">
        <f t="shared" si="27"/>
        <v>0</v>
      </c>
      <c r="L148" s="567"/>
      <c r="M148" s="567"/>
      <c r="N148" s="566"/>
      <c r="O148" s="565">
        <f t="shared" si="28"/>
        <v>0</v>
      </c>
      <c r="P148" s="566" t="e">
        <f t="shared" si="29"/>
        <v>#DIV/0!</v>
      </c>
      <c r="R148" s="192"/>
      <c r="S148" s="370"/>
      <c r="T148" s="333"/>
      <c r="U148" s="333"/>
    </row>
    <row r="149" spans="1:21" ht="15" x14ac:dyDescent="0.25">
      <c r="A149" s="7" t="s">
        <v>328</v>
      </c>
      <c r="B149" s="197"/>
      <c r="C149" s="562"/>
      <c r="D149" s="563"/>
      <c r="E149" s="563"/>
      <c r="F149" s="564"/>
      <c r="G149" s="562"/>
      <c r="H149" s="563"/>
      <c r="I149" s="563"/>
      <c r="J149" s="564"/>
      <c r="K149" s="565">
        <f t="shared" si="27"/>
        <v>0</v>
      </c>
      <c r="L149" s="567"/>
      <c r="M149" s="567"/>
      <c r="N149" s="566"/>
      <c r="O149" s="565">
        <f t="shared" si="28"/>
        <v>0</v>
      </c>
      <c r="P149" s="566" t="e">
        <f t="shared" si="29"/>
        <v>#DIV/0!</v>
      </c>
      <c r="R149" s="192"/>
      <c r="S149" s="370"/>
      <c r="T149" s="333"/>
      <c r="U149" s="333"/>
    </row>
    <row r="150" spans="1:21" ht="15" x14ac:dyDescent="0.25">
      <c r="A150" s="7" t="s">
        <v>329</v>
      </c>
      <c r="B150" s="197"/>
      <c r="C150" s="562"/>
      <c r="D150" s="563"/>
      <c r="E150" s="563"/>
      <c r="F150" s="564"/>
      <c r="G150" s="562"/>
      <c r="H150" s="563"/>
      <c r="I150" s="563"/>
      <c r="J150" s="564"/>
      <c r="K150" s="565">
        <f t="shared" si="27"/>
        <v>0</v>
      </c>
      <c r="L150" s="567"/>
      <c r="M150" s="567"/>
      <c r="N150" s="566"/>
      <c r="O150" s="565">
        <f t="shared" si="28"/>
        <v>0</v>
      </c>
      <c r="P150" s="566" t="e">
        <f t="shared" si="29"/>
        <v>#DIV/0!</v>
      </c>
      <c r="R150" s="192"/>
      <c r="S150" s="370"/>
      <c r="T150" s="333"/>
      <c r="U150" s="333"/>
    </row>
    <row r="151" spans="1:21" ht="15" x14ac:dyDescent="0.25">
      <c r="A151" s="7" t="s">
        <v>330</v>
      </c>
      <c r="B151" s="197"/>
      <c r="C151" s="562"/>
      <c r="D151" s="563"/>
      <c r="E151" s="563"/>
      <c r="F151" s="564"/>
      <c r="G151" s="562"/>
      <c r="H151" s="563"/>
      <c r="I151" s="563"/>
      <c r="J151" s="564"/>
      <c r="K151" s="565">
        <f t="shared" si="27"/>
        <v>0</v>
      </c>
      <c r="L151" s="567"/>
      <c r="M151" s="567"/>
      <c r="N151" s="566"/>
      <c r="O151" s="565">
        <f t="shared" si="28"/>
        <v>0</v>
      </c>
      <c r="P151" s="566" t="e">
        <f t="shared" si="29"/>
        <v>#DIV/0!</v>
      </c>
      <c r="R151" s="192"/>
      <c r="S151" s="370"/>
      <c r="T151" s="333"/>
      <c r="U151" s="333"/>
    </row>
    <row r="152" spans="1:21" ht="15" x14ac:dyDescent="0.25">
      <c r="A152" s="7" t="s">
        <v>331</v>
      </c>
      <c r="B152" s="197"/>
      <c r="C152" s="562"/>
      <c r="D152" s="563"/>
      <c r="E152" s="563"/>
      <c r="F152" s="564"/>
      <c r="G152" s="562"/>
      <c r="H152" s="563"/>
      <c r="I152" s="563"/>
      <c r="J152" s="564"/>
      <c r="K152" s="565">
        <f t="shared" si="27"/>
        <v>0</v>
      </c>
      <c r="L152" s="567"/>
      <c r="M152" s="567"/>
      <c r="N152" s="566"/>
      <c r="O152" s="565">
        <f t="shared" si="28"/>
        <v>0</v>
      </c>
      <c r="P152" s="566" t="e">
        <f t="shared" si="29"/>
        <v>#DIV/0!</v>
      </c>
      <c r="R152" s="192"/>
      <c r="S152" s="370"/>
      <c r="T152" s="333"/>
      <c r="U152" s="333"/>
    </row>
    <row r="153" spans="1:21" ht="15" x14ac:dyDescent="0.25">
      <c r="A153" s="7" t="s">
        <v>332</v>
      </c>
      <c r="B153" s="197"/>
      <c r="C153" s="562"/>
      <c r="D153" s="563"/>
      <c r="E153" s="563"/>
      <c r="F153" s="564"/>
      <c r="G153" s="562"/>
      <c r="H153" s="563"/>
      <c r="I153" s="563"/>
      <c r="J153" s="564"/>
      <c r="K153" s="565">
        <f t="shared" si="27"/>
        <v>0</v>
      </c>
      <c r="L153" s="567"/>
      <c r="M153" s="567"/>
      <c r="N153" s="566"/>
      <c r="O153" s="565">
        <f t="shared" si="28"/>
        <v>0</v>
      </c>
      <c r="P153" s="566" t="e">
        <f t="shared" si="29"/>
        <v>#DIV/0!</v>
      </c>
      <c r="R153" s="192"/>
      <c r="S153" s="370"/>
      <c r="T153" s="333"/>
      <c r="U153" s="333"/>
    </row>
    <row r="154" spans="1:21" ht="15" x14ac:dyDescent="0.25">
      <c r="A154" s="7" t="s">
        <v>333</v>
      </c>
      <c r="B154" s="195"/>
      <c r="C154" s="562"/>
      <c r="D154" s="563"/>
      <c r="E154" s="563"/>
      <c r="F154" s="564"/>
      <c r="G154" s="562"/>
      <c r="H154" s="563"/>
      <c r="I154" s="563"/>
      <c r="J154" s="564"/>
      <c r="K154" s="565">
        <f t="shared" si="27"/>
        <v>0</v>
      </c>
      <c r="L154" s="567"/>
      <c r="M154" s="567"/>
      <c r="N154" s="566"/>
      <c r="O154" s="565">
        <f t="shared" si="28"/>
        <v>0</v>
      </c>
      <c r="P154" s="566" t="e">
        <f t="shared" si="29"/>
        <v>#DIV/0!</v>
      </c>
      <c r="R154" s="192"/>
      <c r="S154" s="370"/>
      <c r="T154" s="333"/>
      <c r="U154" s="333"/>
    </row>
    <row r="155" spans="1:21" ht="15" x14ac:dyDescent="0.25">
      <c r="A155" s="7" t="s">
        <v>334</v>
      </c>
      <c r="B155" s="195"/>
      <c r="C155" s="562"/>
      <c r="D155" s="563"/>
      <c r="E155" s="563"/>
      <c r="F155" s="564"/>
      <c r="G155" s="562"/>
      <c r="H155" s="563"/>
      <c r="I155" s="563"/>
      <c r="J155" s="564"/>
      <c r="K155" s="565">
        <f t="shared" si="27"/>
        <v>0</v>
      </c>
      <c r="L155" s="567"/>
      <c r="M155" s="567"/>
      <c r="N155" s="566"/>
      <c r="O155" s="565">
        <f t="shared" si="28"/>
        <v>0</v>
      </c>
      <c r="P155" s="566" t="e">
        <f t="shared" si="29"/>
        <v>#DIV/0!</v>
      </c>
      <c r="R155" s="192"/>
      <c r="S155" s="370"/>
      <c r="T155" s="333"/>
      <c r="U155" s="333"/>
    </row>
    <row r="156" spans="1:21" ht="15" x14ac:dyDescent="0.25">
      <c r="A156" s="7" t="s">
        <v>335</v>
      </c>
      <c r="B156" s="195"/>
      <c r="C156" s="562"/>
      <c r="D156" s="563"/>
      <c r="E156" s="563"/>
      <c r="F156" s="564"/>
      <c r="G156" s="562"/>
      <c r="H156" s="563"/>
      <c r="I156" s="563"/>
      <c r="J156" s="564"/>
      <c r="K156" s="565">
        <f t="shared" si="27"/>
        <v>0</v>
      </c>
      <c r="L156" s="567"/>
      <c r="M156" s="567"/>
      <c r="N156" s="566"/>
      <c r="O156" s="565">
        <f t="shared" si="28"/>
        <v>0</v>
      </c>
      <c r="P156" s="566" t="e">
        <f t="shared" si="29"/>
        <v>#DIV/0!</v>
      </c>
      <c r="R156" s="192"/>
      <c r="S156" s="370"/>
      <c r="T156" s="333"/>
      <c r="U156" s="333"/>
    </row>
    <row r="157" spans="1:21" ht="15" x14ac:dyDescent="0.25">
      <c r="A157" s="7" t="s">
        <v>336</v>
      </c>
      <c r="B157" s="195"/>
      <c r="C157" s="562"/>
      <c r="D157" s="563"/>
      <c r="E157" s="563"/>
      <c r="F157" s="564"/>
      <c r="G157" s="562"/>
      <c r="H157" s="563"/>
      <c r="I157" s="563"/>
      <c r="J157" s="564"/>
      <c r="K157" s="565">
        <f t="shared" si="27"/>
        <v>0</v>
      </c>
      <c r="L157" s="567"/>
      <c r="M157" s="567"/>
      <c r="N157" s="566"/>
      <c r="O157" s="565">
        <f t="shared" si="28"/>
        <v>0</v>
      </c>
      <c r="P157" s="566" t="e">
        <f t="shared" si="29"/>
        <v>#DIV/0!</v>
      </c>
      <c r="R157" s="192"/>
      <c r="S157" s="370"/>
      <c r="T157" s="333"/>
      <c r="U157" s="333"/>
    </row>
    <row r="158" spans="1:21" ht="15" x14ac:dyDescent="0.25">
      <c r="A158" s="7" t="s">
        <v>337</v>
      </c>
      <c r="B158" s="195"/>
      <c r="C158" s="562"/>
      <c r="D158" s="563"/>
      <c r="E158" s="563"/>
      <c r="F158" s="564"/>
      <c r="G158" s="562"/>
      <c r="H158" s="563"/>
      <c r="I158" s="563"/>
      <c r="J158" s="564"/>
      <c r="K158" s="565">
        <f t="shared" si="27"/>
        <v>0</v>
      </c>
      <c r="L158" s="567"/>
      <c r="M158" s="567"/>
      <c r="N158" s="566"/>
      <c r="O158" s="565">
        <f t="shared" si="28"/>
        <v>0</v>
      </c>
      <c r="P158" s="566" t="e">
        <f t="shared" si="29"/>
        <v>#DIV/0!</v>
      </c>
      <c r="R158" s="192"/>
      <c r="S158" s="370"/>
      <c r="T158" s="333"/>
      <c r="U158" s="333"/>
    </row>
    <row r="159" spans="1:21" ht="15" x14ac:dyDescent="0.25">
      <c r="A159" s="4" t="s">
        <v>338</v>
      </c>
      <c r="B159" s="568" t="s">
        <v>392</v>
      </c>
      <c r="C159" s="569"/>
      <c r="D159" s="569"/>
      <c r="E159" s="569"/>
      <c r="F159" s="569"/>
      <c r="G159" s="569"/>
      <c r="H159" s="569"/>
      <c r="I159" s="569"/>
      <c r="J159" s="569"/>
      <c r="K159" s="569"/>
      <c r="L159" s="569"/>
      <c r="M159" s="569"/>
      <c r="N159" s="569"/>
      <c r="O159" s="569"/>
      <c r="P159" s="570"/>
      <c r="R159" s="192"/>
      <c r="S159" s="370"/>
      <c r="T159" s="298"/>
      <c r="U159" s="298"/>
    </row>
    <row r="160" spans="1:21" ht="15" x14ac:dyDescent="0.25">
      <c r="A160" s="7" t="s">
        <v>339</v>
      </c>
      <c r="B160" s="197"/>
      <c r="C160" s="562"/>
      <c r="D160" s="563"/>
      <c r="E160" s="563"/>
      <c r="F160" s="564"/>
      <c r="G160" s="562"/>
      <c r="H160" s="563"/>
      <c r="I160" s="563"/>
      <c r="J160" s="564"/>
      <c r="K160" s="565">
        <f t="shared" ref="K160:K173" si="30">IF(C160=0,0,G160/C160)</f>
        <v>0</v>
      </c>
      <c r="L160" s="567"/>
      <c r="M160" s="567"/>
      <c r="N160" s="566"/>
      <c r="O160" s="565">
        <f t="shared" ref="O160:O173" si="31">IF($C$174=0,0,C160/$C$174)</f>
        <v>0</v>
      </c>
      <c r="P160" s="566" t="e">
        <f t="shared" ref="P160:P173" si="32">D160/$D$176</f>
        <v>#DIV/0!</v>
      </c>
      <c r="R160" s="192"/>
      <c r="S160" s="370"/>
      <c r="T160" s="333"/>
      <c r="U160" s="333"/>
    </row>
    <row r="161" spans="1:21" ht="15" x14ac:dyDescent="0.25">
      <c r="A161" s="7" t="s">
        <v>340</v>
      </c>
      <c r="B161" s="197"/>
      <c r="C161" s="562"/>
      <c r="D161" s="563"/>
      <c r="E161" s="563"/>
      <c r="F161" s="564"/>
      <c r="G161" s="562"/>
      <c r="H161" s="563"/>
      <c r="I161" s="563"/>
      <c r="J161" s="564"/>
      <c r="K161" s="565">
        <f t="shared" si="30"/>
        <v>0</v>
      </c>
      <c r="L161" s="567"/>
      <c r="M161" s="567"/>
      <c r="N161" s="566"/>
      <c r="O161" s="565">
        <f t="shared" si="31"/>
        <v>0</v>
      </c>
      <c r="P161" s="566" t="e">
        <f t="shared" si="32"/>
        <v>#DIV/0!</v>
      </c>
      <c r="R161" s="192"/>
      <c r="S161" s="370"/>
      <c r="T161" s="333"/>
      <c r="U161" s="333"/>
    </row>
    <row r="162" spans="1:21" ht="15" x14ac:dyDescent="0.25">
      <c r="A162" s="7" t="s">
        <v>341</v>
      </c>
      <c r="B162" s="197"/>
      <c r="C162" s="562"/>
      <c r="D162" s="563"/>
      <c r="E162" s="563"/>
      <c r="F162" s="564"/>
      <c r="G162" s="562"/>
      <c r="H162" s="563"/>
      <c r="I162" s="563"/>
      <c r="J162" s="564"/>
      <c r="K162" s="565">
        <f t="shared" si="30"/>
        <v>0</v>
      </c>
      <c r="L162" s="567"/>
      <c r="M162" s="567"/>
      <c r="N162" s="566"/>
      <c r="O162" s="565">
        <f t="shared" si="31"/>
        <v>0</v>
      </c>
      <c r="P162" s="566" t="e">
        <f t="shared" si="32"/>
        <v>#DIV/0!</v>
      </c>
      <c r="R162" s="192"/>
      <c r="S162" s="370"/>
      <c r="T162" s="333"/>
      <c r="U162" s="333"/>
    </row>
    <row r="163" spans="1:21" ht="15" x14ac:dyDescent="0.25">
      <c r="A163" s="7" t="s">
        <v>342</v>
      </c>
      <c r="B163" s="197"/>
      <c r="C163" s="562"/>
      <c r="D163" s="563"/>
      <c r="E163" s="563"/>
      <c r="F163" s="564"/>
      <c r="G163" s="562"/>
      <c r="H163" s="563"/>
      <c r="I163" s="563"/>
      <c r="J163" s="564"/>
      <c r="K163" s="565">
        <f t="shared" si="30"/>
        <v>0</v>
      </c>
      <c r="L163" s="567"/>
      <c r="M163" s="567"/>
      <c r="N163" s="566"/>
      <c r="O163" s="565">
        <f t="shared" si="31"/>
        <v>0</v>
      </c>
      <c r="P163" s="566" t="e">
        <f t="shared" si="32"/>
        <v>#DIV/0!</v>
      </c>
      <c r="R163" s="192"/>
      <c r="S163" s="370"/>
      <c r="T163" s="333"/>
      <c r="U163" s="333"/>
    </row>
    <row r="164" spans="1:21" ht="15" x14ac:dyDescent="0.25">
      <c r="A164" s="7" t="s">
        <v>343</v>
      </c>
      <c r="B164" s="197"/>
      <c r="C164" s="562"/>
      <c r="D164" s="563"/>
      <c r="E164" s="563"/>
      <c r="F164" s="564"/>
      <c r="G164" s="562"/>
      <c r="H164" s="563"/>
      <c r="I164" s="563"/>
      <c r="J164" s="564"/>
      <c r="K164" s="565">
        <f t="shared" si="30"/>
        <v>0</v>
      </c>
      <c r="L164" s="567"/>
      <c r="M164" s="567"/>
      <c r="N164" s="566"/>
      <c r="O164" s="565">
        <f t="shared" si="31"/>
        <v>0</v>
      </c>
      <c r="P164" s="566" t="e">
        <f t="shared" si="32"/>
        <v>#DIV/0!</v>
      </c>
      <c r="R164" s="192"/>
      <c r="S164" s="370"/>
      <c r="T164" s="333"/>
      <c r="U164" s="333"/>
    </row>
    <row r="165" spans="1:21" ht="15" x14ac:dyDescent="0.25">
      <c r="A165" s="7" t="s">
        <v>344</v>
      </c>
      <c r="B165" s="197"/>
      <c r="C165" s="562"/>
      <c r="D165" s="563"/>
      <c r="E165" s="563"/>
      <c r="F165" s="564"/>
      <c r="G165" s="562"/>
      <c r="H165" s="563"/>
      <c r="I165" s="563"/>
      <c r="J165" s="564"/>
      <c r="K165" s="565">
        <f t="shared" si="30"/>
        <v>0</v>
      </c>
      <c r="L165" s="567"/>
      <c r="M165" s="567"/>
      <c r="N165" s="566"/>
      <c r="O165" s="565">
        <f t="shared" si="31"/>
        <v>0</v>
      </c>
      <c r="P165" s="566" t="e">
        <f t="shared" si="32"/>
        <v>#DIV/0!</v>
      </c>
      <c r="R165" s="192"/>
      <c r="S165" s="370"/>
      <c r="T165" s="333"/>
      <c r="U165" s="333"/>
    </row>
    <row r="166" spans="1:21" ht="15" x14ac:dyDescent="0.25">
      <c r="A166" s="7" t="s">
        <v>345</v>
      </c>
      <c r="B166" s="197"/>
      <c r="C166" s="562"/>
      <c r="D166" s="563"/>
      <c r="E166" s="563"/>
      <c r="F166" s="564"/>
      <c r="G166" s="562"/>
      <c r="H166" s="563"/>
      <c r="I166" s="563"/>
      <c r="J166" s="564"/>
      <c r="K166" s="565">
        <f t="shared" si="30"/>
        <v>0</v>
      </c>
      <c r="L166" s="567"/>
      <c r="M166" s="567"/>
      <c r="N166" s="566"/>
      <c r="O166" s="565">
        <f t="shared" si="31"/>
        <v>0</v>
      </c>
      <c r="P166" s="566" t="e">
        <f t="shared" si="32"/>
        <v>#DIV/0!</v>
      </c>
      <c r="R166" s="192"/>
      <c r="S166" s="370"/>
      <c r="T166" s="333"/>
      <c r="U166" s="333"/>
    </row>
    <row r="167" spans="1:21" ht="15" x14ac:dyDescent="0.25">
      <c r="A167" s="7" t="s">
        <v>346</v>
      </c>
      <c r="B167" s="197"/>
      <c r="C167" s="562"/>
      <c r="D167" s="563"/>
      <c r="E167" s="563"/>
      <c r="F167" s="564"/>
      <c r="G167" s="562"/>
      <c r="H167" s="563"/>
      <c r="I167" s="563"/>
      <c r="J167" s="564"/>
      <c r="K167" s="565">
        <f t="shared" si="30"/>
        <v>0</v>
      </c>
      <c r="L167" s="567"/>
      <c r="M167" s="567"/>
      <c r="N167" s="566"/>
      <c r="O167" s="565">
        <f t="shared" si="31"/>
        <v>0</v>
      </c>
      <c r="P167" s="566" t="e">
        <f t="shared" si="32"/>
        <v>#DIV/0!</v>
      </c>
      <c r="R167" s="192"/>
      <c r="S167" s="370"/>
      <c r="T167" s="333"/>
      <c r="U167" s="333"/>
    </row>
    <row r="168" spans="1:21" ht="15" x14ac:dyDescent="0.25">
      <c r="A168" s="7" t="s">
        <v>347</v>
      </c>
      <c r="B168" s="197"/>
      <c r="C168" s="562"/>
      <c r="D168" s="563"/>
      <c r="E168" s="563"/>
      <c r="F168" s="564"/>
      <c r="G168" s="562"/>
      <c r="H168" s="563"/>
      <c r="I168" s="563"/>
      <c r="J168" s="564"/>
      <c r="K168" s="565">
        <f t="shared" si="30"/>
        <v>0</v>
      </c>
      <c r="L168" s="567"/>
      <c r="M168" s="567"/>
      <c r="N168" s="566"/>
      <c r="O168" s="565">
        <f t="shared" si="31"/>
        <v>0</v>
      </c>
      <c r="P168" s="566" t="e">
        <f t="shared" si="32"/>
        <v>#DIV/0!</v>
      </c>
      <c r="R168" s="192"/>
      <c r="S168" s="370"/>
      <c r="T168" s="333"/>
      <c r="U168" s="333"/>
    </row>
    <row r="169" spans="1:21" ht="15" x14ac:dyDescent="0.25">
      <c r="A169" s="7" t="s">
        <v>348</v>
      </c>
      <c r="B169" s="195"/>
      <c r="C169" s="562"/>
      <c r="D169" s="563"/>
      <c r="E169" s="563"/>
      <c r="F169" s="564"/>
      <c r="G169" s="562"/>
      <c r="H169" s="563"/>
      <c r="I169" s="563"/>
      <c r="J169" s="564"/>
      <c r="K169" s="565">
        <f t="shared" si="30"/>
        <v>0</v>
      </c>
      <c r="L169" s="567"/>
      <c r="M169" s="567"/>
      <c r="N169" s="566"/>
      <c r="O169" s="565">
        <f t="shared" si="31"/>
        <v>0</v>
      </c>
      <c r="P169" s="566" t="e">
        <f t="shared" si="32"/>
        <v>#DIV/0!</v>
      </c>
      <c r="R169" s="192"/>
      <c r="S169" s="370"/>
      <c r="T169" s="333"/>
      <c r="U169" s="333"/>
    </row>
    <row r="170" spans="1:21" ht="15" x14ac:dyDescent="0.25">
      <c r="A170" s="7" t="s">
        <v>349</v>
      </c>
      <c r="B170" s="195"/>
      <c r="C170" s="562"/>
      <c r="D170" s="563"/>
      <c r="E170" s="563"/>
      <c r="F170" s="564"/>
      <c r="G170" s="562"/>
      <c r="H170" s="563"/>
      <c r="I170" s="563"/>
      <c r="J170" s="564"/>
      <c r="K170" s="565">
        <f t="shared" si="30"/>
        <v>0</v>
      </c>
      <c r="L170" s="567"/>
      <c r="M170" s="567"/>
      <c r="N170" s="566"/>
      <c r="O170" s="565">
        <f t="shared" si="31"/>
        <v>0</v>
      </c>
      <c r="P170" s="566" t="e">
        <f t="shared" si="32"/>
        <v>#DIV/0!</v>
      </c>
      <c r="R170" s="192"/>
      <c r="S170" s="370"/>
      <c r="T170" s="333"/>
      <c r="U170" s="333"/>
    </row>
    <row r="171" spans="1:21" ht="15" x14ac:dyDescent="0.25">
      <c r="A171" s="7" t="s">
        <v>350</v>
      </c>
      <c r="B171" s="195"/>
      <c r="C171" s="562"/>
      <c r="D171" s="563"/>
      <c r="E171" s="563"/>
      <c r="F171" s="564"/>
      <c r="G171" s="562"/>
      <c r="H171" s="563"/>
      <c r="I171" s="563"/>
      <c r="J171" s="564"/>
      <c r="K171" s="565">
        <f t="shared" si="30"/>
        <v>0</v>
      </c>
      <c r="L171" s="567"/>
      <c r="M171" s="567"/>
      <c r="N171" s="566"/>
      <c r="O171" s="565">
        <f t="shared" si="31"/>
        <v>0</v>
      </c>
      <c r="P171" s="566" t="e">
        <f t="shared" si="32"/>
        <v>#DIV/0!</v>
      </c>
      <c r="R171" s="192"/>
      <c r="S171" s="370"/>
      <c r="T171" s="333"/>
      <c r="U171" s="333"/>
    </row>
    <row r="172" spans="1:21" ht="15" x14ac:dyDescent="0.25">
      <c r="A172" s="7" t="s">
        <v>351</v>
      </c>
      <c r="B172" s="195"/>
      <c r="C172" s="562"/>
      <c r="D172" s="563"/>
      <c r="E172" s="563"/>
      <c r="F172" s="564"/>
      <c r="G172" s="562"/>
      <c r="H172" s="563"/>
      <c r="I172" s="563"/>
      <c r="J172" s="564"/>
      <c r="K172" s="565">
        <f t="shared" si="30"/>
        <v>0</v>
      </c>
      <c r="L172" s="567"/>
      <c r="M172" s="567"/>
      <c r="N172" s="566"/>
      <c r="O172" s="565">
        <f t="shared" si="31"/>
        <v>0</v>
      </c>
      <c r="P172" s="566" t="e">
        <f t="shared" si="32"/>
        <v>#DIV/0!</v>
      </c>
      <c r="R172" s="192"/>
      <c r="S172" s="370"/>
      <c r="T172" s="333"/>
      <c r="U172" s="333"/>
    </row>
    <row r="173" spans="1:21" ht="15" x14ac:dyDescent="0.25">
      <c r="A173" s="7" t="s">
        <v>352</v>
      </c>
      <c r="B173" s="195"/>
      <c r="C173" s="562"/>
      <c r="D173" s="563"/>
      <c r="E173" s="563"/>
      <c r="F173" s="564"/>
      <c r="G173" s="562"/>
      <c r="H173" s="563"/>
      <c r="I173" s="563"/>
      <c r="J173" s="564"/>
      <c r="K173" s="565">
        <f t="shared" si="30"/>
        <v>0</v>
      </c>
      <c r="L173" s="567"/>
      <c r="M173" s="567"/>
      <c r="N173" s="566"/>
      <c r="O173" s="565">
        <f t="shared" si="31"/>
        <v>0</v>
      </c>
      <c r="P173" s="566" t="e">
        <f t="shared" si="32"/>
        <v>#DIV/0!</v>
      </c>
      <c r="R173" s="192"/>
      <c r="S173" s="370"/>
      <c r="T173" s="333"/>
      <c r="U173" s="333"/>
    </row>
    <row r="174" spans="1:21" ht="15" x14ac:dyDescent="0.25">
      <c r="A174" s="8"/>
      <c r="B174" s="8" t="s">
        <v>1</v>
      </c>
      <c r="C174" s="532">
        <f>SUM(C10:C173)</f>
        <v>0</v>
      </c>
      <c r="D174" s="576"/>
      <c r="E174" s="576"/>
      <c r="F174" s="577"/>
      <c r="G174" s="532"/>
      <c r="H174" s="576"/>
      <c r="I174" s="576"/>
      <c r="J174" s="577"/>
      <c r="K174" s="532"/>
      <c r="L174" s="576"/>
      <c r="M174" s="576"/>
      <c r="N174" s="577"/>
      <c r="O174" s="532"/>
      <c r="P174" s="577"/>
      <c r="R174" s="192"/>
      <c r="S174" s="370"/>
    </row>
    <row r="175" spans="1:21" x14ac:dyDescent="0.2">
      <c r="A175" s="370"/>
      <c r="B175" s="370"/>
      <c r="C175" s="370"/>
      <c r="D175" s="370"/>
      <c r="E175" s="370"/>
      <c r="F175" s="370"/>
      <c r="G175" s="370"/>
      <c r="H175" s="370"/>
      <c r="I175" s="370"/>
      <c r="J175" s="370"/>
      <c r="K175" s="370"/>
      <c r="L175" s="370"/>
      <c r="M175" s="370"/>
      <c r="N175" s="370"/>
      <c r="O175" s="370"/>
      <c r="P175" s="370"/>
      <c r="R175" s="192"/>
      <c r="S175" s="370"/>
    </row>
    <row r="176" spans="1:21" ht="77.099999999999994" customHeight="1" x14ac:dyDescent="0.2">
      <c r="A176" s="524" t="s">
        <v>41</v>
      </c>
      <c r="B176" s="524"/>
      <c r="C176" s="503"/>
      <c r="D176" s="503"/>
      <c r="E176" s="503"/>
      <c r="F176" s="503"/>
      <c r="G176" s="503"/>
      <c r="H176" s="503"/>
      <c r="I176" s="503"/>
      <c r="J176" s="503"/>
      <c r="K176" s="503"/>
      <c r="L176" s="503"/>
      <c r="M176" s="503"/>
      <c r="N176" s="503"/>
      <c r="O176" s="503"/>
      <c r="P176" s="503"/>
      <c r="R176" s="192"/>
      <c r="S176" s="370"/>
    </row>
    <row r="177" spans="1:19" x14ac:dyDescent="0.2">
      <c r="A177" s="370"/>
      <c r="B177" s="370"/>
      <c r="C177" s="370"/>
      <c r="D177" s="370"/>
      <c r="E177" s="370"/>
      <c r="F177" s="370"/>
      <c r="G177" s="370"/>
      <c r="H177" s="370"/>
      <c r="I177" s="370"/>
      <c r="J177" s="370"/>
      <c r="K177" s="370"/>
      <c r="L177" s="370"/>
      <c r="M177" s="370"/>
      <c r="N177" s="370"/>
      <c r="O177" s="370"/>
      <c r="P177" s="370"/>
      <c r="S177" s="370"/>
    </row>
  </sheetData>
  <sheetProtection password="8D29" sheet="1" objects="1" scenarios="1"/>
  <mergeCells count="645">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P2"/>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112:F112"/>
    <mergeCell ref="C117:F117"/>
    <mergeCell ref="C118:F118"/>
    <mergeCell ref="C115:F115"/>
    <mergeCell ref="C116:F116"/>
    <mergeCell ref="B114:P114"/>
    <mergeCell ref="G115:J115"/>
    <mergeCell ref="K115:N115"/>
    <mergeCell ref="O115:P115"/>
    <mergeCell ref="O116:P116"/>
    <mergeCell ref="G117:J117"/>
    <mergeCell ref="K117:N117"/>
    <mergeCell ref="O117:P117"/>
    <mergeCell ref="G118:J118"/>
    <mergeCell ref="K118:N118"/>
    <mergeCell ref="O118:P118"/>
    <mergeCell ref="G116:J116"/>
    <mergeCell ref="G112:J112"/>
    <mergeCell ref="K116:N116"/>
    <mergeCell ref="K112:N112"/>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G143:J143"/>
    <mergeCell ref="K143:N143"/>
    <mergeCell ref="K149:N149"/>
    <mergeCell ref="K140:N140"/>
    <mergeCell ref="G140:J140"/>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K12:N12"/>
    <mergeCell ref="O12:P12"/>
    <mergeCell ref="G13:J13"/>
    <mergeCell ref="K13:N13"/>
    <mergeCell ref="O13:P13"/>
    <mergeCell ref="G14:J14"/>
    <mergeCell ref="K14:N14"/>
    <mergeCell ref="O14:P14"/>
    <mergeCell ref="K15:N15"/>
    <mergeCell ref="O15:P15"/>
    <mergeCell ref="K16:N16"/>
    <mergeCell ref="O16:P16"/>
    <mergeCell ref="G17:J17"/>
    <mergeCell ref="K17:N17"/>
    <mergeCell ref="O17:P17"/>
    <mergeCell ref="G18:J18"/>
    <mergeCell ref="K18:N18"/>
    <mergeCell ref="O18:P18"/>
    <mergeCell ref="K19:N19"/>
    <mergeCell ref="O19:P19"/>
    <mergeCell ref="K20:N20"/>
    <mergeCell ref="O20:P20"/>
    <mergeCell ref="G21:J21"/>
    <mergeCell ref="K21:N21"/>
    <mergeCell ref="O21:P21"/>
    <mergeCell ref="G22:J22"/>
    <mergeCell ref="K22:N22"/>
    <mergeCell ref="O22:P22"/>
    <mergeCell ref="K23:N23"/>
    <mergeCell ref="O23:P23"/>
    <mergeCell ref="G20:J20"/>
    <mergeCell ref="B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O50:P50"/>
    <mergeCell ref="G51:J51"/>
    <mergeCell ref="K51:N51"/>
    <mergeCell ref="O51:P51"/>
    <mergeCell ref="G52:J52"/>
    <mergeCell ref="K52:N52"/>
    <mergeCell ref="O52:P52"/>
    <mergeCell ref="G53:J53"/>
    <mergeCell ref="K53:N53"/>
    <mergeCell ref="O53:P53"/>
    <mergeCell ref="G50:J50"/>
    <mergeCell ref="K50:N50"/>
    <mergeCell ref="G57:J57"/>
    <mergeCell ref="K57:N57"/>
    <mergeCell ref="O57:P57"/>
    <mergeCell ref="G58:J58"/>
    <mergeCell ref="K58:N58"/>
    <mergeCell ref="O58:P58"/>
    <mergeCell ref="G59:J59"/>
    <mergeCell ref="K59:N59"/>
    <mergeCell ref="O59:P59"/>
    <mergeCell ref="G60:J60"/>
    <mergeCell ref="K60:N60"/>
    <mergeCell ref="O60:P60"/>
    <mergeCell ref="G61:J61"/>
    <mergeCell ref="K61:N61"/>
    <mergeCell ref="O61:P61"/>
    <mergeCell ref="G62:J62"/>
    <mergeCell ref="K62:N62"/>
    <mergeCell ref="O62:P62"/>
    <mergeCell ref="G63:J63"/>
    <mergeCell ref="K63:N63"/>
    <mergeCell ref="O63:P63"/>
    <mergeCell ref="G64:J64"/>
    <mergeCell ref="K64:N64"/>
    <mergeCell ref="O64:P64"/>
    <mergeCell ref="K65:N65"/>
    <mergeCell ref="O65:P65"/>
    <mergeCell ref="G66:J66"/>
    <mergeCell ref="K66:N66"/>
    <mergeCell ref="O66:P66"/>
    <mergeCell ref="G65:J6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G87:J87"/>
    <mergeCell ref="K91:N91"/>
    <mergeCell ref="O91:P91"/>
    <mergeCell ref="G92:J92"/>
    <mergeCell ref="K92:N92"/>
    <mergeCell ref="O92:P92"/>
    <mergeCell ref="G86:J86"/>
    <mergeCell ref="K86:N86"/>
    <mergeCell ref="O86:P86"/>
    <mergeCell ref="O94:P94"/>
    <mergeCell ref="G91:J91"/>
    <mergeCell ref="G94:J94"/>
    <mergeCell ref="K94:N94"/>
    <mergeCell ref="K93:N93"/>
    <mergeCell ref="O93:P93"/>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G119:J119"/>
    <mergeCell ref="K119:N119"/>
    <mergeCell ref="O119:P119"/>
    <mergeCell ref="O120:P120"/>
    <mergeCell ref="G121:J121"/>
    <mergeCell ref="C106:F106"/>
    <mergeCell ref="C107:F107"/>
    <mergeCell ref="C110:F110"/>
    <mergeCell ref="G109:J109"/>
    <mergeCell ref="K109:N109"/>
    <mergeCell ref="O109:P109"/>
    <mergeCell ref="G110:J110"/>
    <mergeCell ref="K110:N110"/>
    <mergeCell ref="O110:P110"/>
    <mergeCell ref="G111:J111"/>
    <mergeCell ref="C109:F109"/>
    <mergeCell ref="K95:N95"/>
    <mergeCell ref="O95:P95"/>
    <mergeCell ref="G95:J95"/>
    <mergeCell ref="C101:F101"/>
    <mergeCell ref="C105:F105"/>
    <mergeCell ref="G105:J105"/>
    <mergeCell ref="K105:N105"/>
    <mergeCell ref="C111:F111"/>
    <mergeCell ref="O105:P105"/>
    <mergeCell ref="G106:J106"/>
    <mergeCell ref="K111:N111"/>
    <mergeCell ref="O111:P111"/>
    <mergeCell ref="C108:F108"/>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K132:N132"/>
    <mergeCell ref="G132:J132"/>
    <mergeCell ref="O136:P136"/>
    <mergeCell ref="G137:J137"/>
    <mergeCell ref="K137:N137"/>
    <mergeCell ref="O137:P137"/>
    <mergeCell ref="G138:J138"/>
    <mergeCell ref="K138:N138"/>
    <mergeCell ref="O138:P138"/>
    <mergeCell ref="G139:J139"/>
    <mergeCell ref="K139:N139"/>
    <mergeCell ref="O139:P139"/>
    <mergeCell ref="G136:J136"/>
    <mergeCell ref="K136:N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K152:N152"/>
    <mergeCell ref="C156:F156"/>
    <mergeCell ref="G160:J160"/>
    <mergeCell ref="G156:J156"/>
    <mergeCell ref="G162:J162"/>
    <mergeCell ref="K162:N162"/>
    <mergeCell ref="O160:P160"/>
    <mergeCell ref="G161:J161"/>
    <mergeCell ref="K161:N161"/>
    <mergeCell ref="O161:P161"/>
    <mergeCell ref="K160:N160"/>
    <mergeCell ref="K156:N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K164:N164"/>
    <mergeCell ref="G164:J164"/>
    <mergeCell ref="T5:U5"/>
    <mergeCell ref="T6:T9"/>
    <mergeCell ref="U6:U9"/>
    <mergeCell ref="G101:J101"/>
    <mergeCell ref="G102:J102"/>
    <mergeCell ref="G103:J103"/>
    <mergeCell ref="G104:J104"/>
    <mergeCell ref="G108:J108"/>
    <mergeCell ref="G96:J96"/>
    <mergeCell ref="K96:N96"/>
    <mergeCell ref="O96:P96"/>
    <mergeCell ref="G97:J97"/>
    <mergeCell ref="K97:N97"/>
    <mergeCell ref="O97:P97"/>
    <mergeCell ref="G98:J98"/>
    <mergeCell ref="K98:N98"/>
    <mergeCell ref="O108:P108"/>
    <mergeCell ref="K89:N89"/>
    <mergeCell ref="O89:P89"/>
    <mergeCell ref="G90:J90"/>
    <mergeCell ref="K90:N90"/>
    <mergeCell ref="O90:P90"/>
    <mergeCell ref="O98:P98"/>
    <mergeCell ref="G93:J93"/>
    <mergeCell ref="G149:J149"/>
    <mergeCell ref="O162:P162"/>
    <mergeCell ref="G163:J163"/>
    <mergeCell ref="K163:N163"/>
    <mergeCell ref="G120:J120"/>
    <mergeCell ref="K120:N120"/>
    <mergeCell ref="G124:J124"/>
    <mergeCell ref="O121:P121"/>
    <mergeCell ref="G122:J122"/>
    <mergeCell ref="K122:N122"/>
    <mergeCell ref="O122:P122"/>
    <mergeCell ref="G123:J123"/>
    <mergeCell ref="K123:N123"/>
    <mergeCell ref="O123:P123"/>
    <mergeCell ref="K121:N121"/>
    <mergeCell ref="O163:P163"/>
    <mergeCell ref="O156:P156"/>
    <mergeCell ref="G157:J157"/>
    <mergeCell ref="K157:N157"/>
    <mergeCell ref="O157:P157"/>
    <mergeCell ref="G158:J158"/>
    <mergeCell ref="K158:N158"/>
    <mergeCell ref="O158:P158"/>
    <mergeCell ref="B159:P159"/>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opLeftCell="A100" zoomScale="84" zoomScaleNormal="84" workbookViewId="0">
      <selection activeCell="G125" sqref="G125"/>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6" customWidth="1"/>
    <col min="13" max="13" width="12.140625" style="266" customWidth="1"/>
    <col min="14" max="14" width="12.7109375" style="266"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591" t="s">
        <v>809</v>
      </c>
      <c r="B1" s="592"/>
      <c r="C1" s="592"/>
      <c r="D1" s="592"/>
      <c r="E1" s="592"/>
      <c r="F1" s="514"/>
      <c r="G1" s="593"/>
      <c r="H1" s="593"/>
      <c r="I1" s="593"/>
      <c r="J1" s="593"/>
      <c r="K1" s="370"/>
    </row>
    <row r="2" spans="1:18" ht="15" hidden="1" x14ac:dyDescent="0.25">
      <c r="A2" s="591" t="s">
        <v>769</v>
      </c>
      <c r="B2" s="592"/>
      <c r="C2" s="592"/>
      <c r="D2" s="592"/>
      <c r="E2" s="592"/>
      <c r="F2" s="514"/>
      <c r="G2" s="593"/>
      <c r="H2" s="593"/>
      <c r="I2" s="593"/>
      <c r="J2" s="593"/>
      <c r="K2" s="370"/>
      <c r="L2" s="288"/>
    </row>
    <row r="3" spans="1:18" ht="15" x14ac:dyDescent="0.25">
      <c r="A3" s="387"/>
      <c r="B3" s="388"/>
      <c r="C3" s="388"/>
      <c r="D3" s="388"/>
      <c r="E3" s="388"/>
      <c r="F3" s="370"/>
      <c r="G3" s="370"/>
      <c r="H3" s="370"/>
      <c r="I3" s="370"/>
      <c r="J3" s="370"/>
      <c r="K3" s="370"/>
    </row>
    <row r="4" spans="1:18" x14ac:dyDescent="0.2">
      <c r="A4" s="612" t="s">
        <v>413</v>
      </c>
      <c r="B4" s="613"/>
      <c r="C4" s="613"/>
      <c r="D4" s="613"/>
      <c r="E4" s="613"/>
      <c r="F4" s="613"/>
      <c r="G4" s="613"/>
      <c r="H4" s="613"/>
      <c r="I4" s="613"/>
      <c r="J4" s="613"/>
      <c r="K4" s="370"/>
    </row>
    <row r="5" spans="1:18" ht="15" x14ac:dyDescent="0.2">
      <c r="A5" s="370"/>
      <c r="B5" s="370"/>
      <c r="C5" s="370"/>
      <c r="D5" s="370"/>
      <c r="E5" s="370"/>
      <c r="F5" s="370"/>
      <c r="G5" s="370"/>
      <c r="H5" s="370"/>
      <c r="I5" s="370"/>
      <c r="J5" s="370"/>
      <c r="K5" s="370"/>
      <c r="L5" s="625" t="s">
        <v>784</v>
      </c>
      <c r="M5" s="626"/>
      <c r="N5" s="626"/>
    </row>
    <row r="6" spans="1:18" ht="107.25" customHeight="1" x14ac:dyDescent="0.2">
      <c r="A6" s="35"/>
      <c r="B6" s="617" t="s">
        <v>400</v>
      </c>
      <c r="C6" s="618"/>
      <c r="D6" s="619"/>
      <c r="E6" s="128" t="s">
        <v>393</v>
      </c>
      <c r="F6" s="128" t="s">
        <v>394</v>
      </c>
      <c r="G6" s="128" t="s">
        <v>395</v>
      </c>
      <c r="H6" s="128" t="s">
        <v>396</v>
      </c>
      <c r="I6" s="128" t="s">
        <v>397</v>
      </c>
      <c r="J6" s="281" t="s">
        <v>398</v>
      </c>
      <c r="K6" s="370"/>
      <c r="L6" s="287" t="s">
        <v>779</v>
      </c>
      <c r="M6" s="287" t="s">
        <v>780</v>
      </c>
      <c r="N6" s="287" t="s">
        <v>781</v>
      </c>
    </row>
    <row r="7" spans="1:18" ht="57" customHeight="1" x14ac:dyDescent="0.25">
      <c r="A7" s="10" t="s">
        <v>67</v>
      </c>
      <c r="B7" s="598" t="s">
        <v>57</v>
      </c>
      <c r="C7" s="598"/>
      <c r="D7" s="598"/>
      <c r="E7" s="132">
        <f>ROUND(E8+E9+E14+E28+E37+E38,2)</f>
        <v>0</v>
      </c>
      <c r="F7" s="132">
        <f>ROUND(F8+F9+F14+F28+F37+F38,2)</f>
        <v>0</v>
      </c>
      <c r="G7" s="132">
        <f>G8+G9+G14+G28+G37+G38</f>
        <v>0</v>
      </c>
      <c r="H7" s="145">
        <f>ROUND(H8+H9+H14+H28+H37+H38,4)</f>
        <v>0</v>
      </c>
      <c r="I7" s="132">
        <f>ROUND(I8+I9+I14+I28+I37+I38,2)</f>
        <v>0</v>
      </c>
      <c r="J7" s="145">
        <f>J8+J9+J14+J28+J37+J38</f>
        <v>0</v>
      </c>
      <c r="K7" s="370"/>
      <c r="L7" s="301"/>
      <c r="M7" s="301"/>
      <c r="N7" s="301"/>
      <c r="P7" s="596" t="s">
        <v>801</v>
      </c>
      <c r="Q7" s="597"/>
      <c r="R7" s="597"/>
    </row>
    <row r="8" spans="1:18" x14ac:dyDescent="0.2">
      <c r="A8" s="11" t="s">
        <v>51</v>
      </c>
      <c r="B8" s="519" t="s">
        <v>58</v>
      </c>
      <c r="C8" s="519"/>
      <c r="D8" s="519"/>
      <c r="E8" s="130"/>
      <c r="F8" s="133"/>
      <c r="G8" s="133"/>
      <c r="H8" s="146">
        <f>G8/data!$J$20</f>
        <v>0</v>
      </c>
      <c r="I8" s="133"/>
      <c r="J8" s="146">
        <f>E8+F8+H8+I8</f>
        <v>0</v>
      </c>
      <c r="K8" s="370"/>
      <c r="L8" s="279">
        <f t="shared" ref="L8:N8" si="0">E8</f>
        <v>0</v>
      </c>
      <c r="M8" s="279">
        <f t="shared" si="0"/>
        <v>0</v>
      </c>
      <c r="N8" s="279">
        <f t="shared" si="0"/>
        <v>0</v>
      </c>
    </row>
    <row r="9" spans="1:18" x14ac:dyDescent="0.2">
      <c r="A9" s="11" t="s">
        <v>52</v>
      </c>
      <c r="B9" s="519" t="s">
        <v>59</v>
      </c>
      <c r="C9" s="519"/>
      <c r="D9" s="519"/>
      <c r="E9" s="134">
        <f>E10+E11+E12+E13</f>
        <v>0</v>
      </c>
      <c r="F9" s="134">
        <f t="shared" ref="F9:J9" si="1">F10+F11+F12+F13</f>
        <v>0</v>
      </c>
      <c r="G9" s="134">
        <f t="shared" si="1"/>
        <v>0</v>
      </c>
      <c r="H9" s="146">
        <f t="shared" si="1"/>
        <v>0</v>
      </c>
      <c r="I9" s="134">
        <f t="shared" si="1"/>
        <v>0</v>
      </c>
      <c r="J9" s="146">
        <f t="shared" si="1"/>
        <v>0</v>
      </c>
      <c r="K9" s="370"/>
      <c r="L9" s="279">
        <f t="shared" ref="L9:N9" si="2">E9</f>
        <v>0</v>
      </c>
      <c r="M9" s="279">
        <f t="shared" si="2"/>
        <v>0</v>
      </c>
      <c r="N9" s="279">
        <f t="shared" si="2"/>
        <v>0</v>
      </c>
    </row>
    <row r="10" spans="1:18" x14ac:dyDescent="0.2">
      <c r="A10" s="11" t="s">
        <v>53</v>
      </c>
      <c r="B10" s="519" t="s">
        <v>68</v>
      </c>
      <c r="C10" s="453"/>
      <c r="D10" s="453"/>
      <c r="E10" s="130"/>
      <c r="F10" s="133"/>
      <c r="G10" s="133"/>
      <c r="H10" s="146">
        <f>G10/data!$J$20</f>
        <v>0</v>
      </c>
      <c r="I10" s="133"/>
      <c r="J10" s="146">
        <f>E10+F10+H10+I10</f>
        <v>0</v>
      </c>
      <c r="K10" s="370"/>
      <c r="L10" s="301"/>
      <c r="M10" s="301"/>
      <c r="N10" s="301"/>
    </row>
    <row r="11" spans="1:18" ht="27" customHeight="1" x14ac:dyDescent="0.2">
      <c r="A11" s="11" t="s">
        <v>54</v>
      </c>
      <c r="B11" s="519" t="s">
        <v>69</v>
      </c>
      <c r="C11" s="453"/>
      <c r="D11" s="453"/>
      <c r="E11" s="130"/>
      <c r="F11" s="133"/>
      <c r="G11" s="133"/>
      <c r="H11" s="146">
        <f>G11/data!$J$20</f>
        <v>0</v>
      </c>
      <c r="I11" s="133"/>
      <c r="J11" s="146">
        <f>E11+F11+H11+I11</f>
        <v>0</v>
      </c>
      <c r="K11" s="370"/>
      <c r="L11" s="301"/>
      <c r="M11" s="301"/>
      <c r="N11" s="301"/>
    </row>
    <row r="12" spans="1:18" x14ac:dyDescent="0.2">
      <c r="A12" s="11" t="s">
        <v>55</v>
      </c>
      <c r="B12" s="519" t="s">
        <v>70</v>
      </c>
      <c r="C12" s="453"/>
      <c r="D12" s="453"/>
      <c r="E12" s="130"/>
      <c r="F12" s="133"/>
      <c r="G12" s="133"/>
      <c r="H12" s="146">
        <f>G12/data!$J$20</f>
        <v>0</v>
      </c>
      <c r="I12" s="133"/>
      <c r="J12" s="146">
        <f>E12+F12+H12+I12</f>
        <v>0</v>
      </c>
      <c r="K12" s="370"/>
      <c r="L12" s="301"/>
      <c r="M12" s="301"/>
      <c r="N12" s="301"/>
    </row>
    <row r="13" spans="1:18" ht="27" customHeight="1" x14ac:dyDescent="0.2">
      <c r="A13" s="11" t="s">
        <v>71</v>
      </c>
      <c r="B13" s="519" t="s">
        <v>72</v>
      </c>
      <c r="C13" s="453"/>
      <c r="D13" s="453"/>
      <c r="E13" s="130"/>
      <c r="F13" s="133"/>
      <c r="G13" s="133"/>
      <c r="H13" s="146">
        <f>G13/data!$J$20</f>
        <v>0</v>
      </c>
      <c r="I13" s="133"/>
      <c r="J13" s="146">
        <f>E13+F13+H13+I13</f>
        <v>0</v>
      </c>
      <c r="K13" s="370"/>
      <c r="L13" s="301"/>
      <c r="M13" s="301"/>
      <c r="N13" s="301"/>
    </row>
    <row r="14" spans="1:18" ht="15" x14ac:dyDescent="0.25">
      <c r="A14" s="11" t="s">
        <v>73</v>
      </c>
      <c r="B14" s="519" t="s">
        <v>60</v>
      </c>
      <c r="C14" s="519"/>
      <c r="D14" s="519"/>
      <c r="E14" s="134">
        <f t="shared" ref="E14:J14" si="3">E15+E16</f>
        <v>0</v>
      </c>
      <c r="F14" s="134">
        <f t="shared" si="3"/>
        <v>0</v>
      </c>
      <c r="G14" s="134">
        <f t="shared" si="3"/>
        <v>0</v>
      </c>
      <c r="H14" s="146">
        <f t="shared" si="3"/>
        <v>0</v>
      </c>
      <c r="I14" s="134">
        <f t="shared" si="3"/>
        <v>0</v>
      </c>
      <c r="J14" s="146">
        <f t="shared" si="3"/>
        <v>0</v>
      </c>
      <c r="K14" s="370"/>
      <c r="L14" s="279">
        <f t="shared" ref="L14:N14" si="4">E14</f>
        <v>0</v>
      </c>
      <c r="M14" s="279">
        <f t="shared" si="4"/>
        <v>0</v>
      </c>
      <c r="N14" s="279">
        <f t="shared" si="4"/>
        <v>0</v>
      </c>
      <c r="O14" s="274"/>
      <c r="P14" s="274"/>
    </row>
    <row r="15" spans="1:18" ht="15" x14ac:dyDescent="0.25">
      <c r="A15" s="11" t="s">
        <v>74</v>
      </c>
      <c r="B15" s="519" t="s">
        <v>75</v>
      </c>
      <c r="C15" s="453"/>
      <c r="D15" s="453"/>
      <c r="E15" s="130"/>
      <c r="F15" s="133"/>
      <c r="G15" s="133"/>
      <c r="H15" s="146">
        <f>G15/data!$J$20</f>
        <v>0</v>
      </c>
      <c r="I15" s="133"/>
      <c r="J15" s="146">
        <f>E15+F15+H15+I15</f>
        <v>0</v>
      </c>
      <c r="K15" s="370"/>
      <c r="L15" s="301"/>
      <c r="M15" s="302"/>
      <c r="N15" s="302"/>
      <c r="O15" s="274"/>
      <c r="P15" s="274"/>
    </row>
    <row r="16" spans="1:18" ht="15" x14ac:dyDescent="0.25">
      <c r="A16" s="11" t="s">
        <v>76</v>
      </c>
      <c r="B16" s="519" t="s">
        <v>77</v>
      </c>
      <c r="C16" s="453"/>
      <c r="D16" s="453"/>
      <c r="E16" s="134">
        <f t="shared" ref="E16:J16" si="5">E17+E18+E19+E20+E21+E22+E23+E24+E25+E26+E27</f>
        <v>0</v>
      </c>
      <c r="F16" s="134">
        <f t="shared" si="5"/>
        <v>0</v>
      </c>
      <c r="G16" s="134">
        <f t="shared" si="5"/>
        <v>0</v>
      </c>
      <c r="H16" s="146">
        <f t="shared" si="5"/>
        <v>0</v>
      </c>
      <c r="I16" s="134">
        <f t="shared" si="5"/>
        <v>0</v>
      </c>
      <c r="J16" s="146">
        <f t="shared" si="5"/>
        <v>0</v>
      </c>
      <c r="K16" s="370"/>
      <c r="L16" s="301"/>
      <c r="M16" s="302"/>
      <c r="N16" s="302"/>
      <c r="O16" s="274"/>
      <c r="P16" s="274"/>
    </row>
    <row r="17" spans="1:16" ht="15" x14ac:dyDescent="0.25">
      <c r="A17" s="11" t="s">
        <v>78</v>
      </c>
      <c r="B17" s="519" t="s">
        <v>79</v>
      </c>
      <c r="C17" s="453"/>
      <c r="D17" s="453"/>
      <c r="E17" s="130"/>
      <c r="F17" s="133"/>
      <c r="G17" s="133"/>
      <c r="H17" s="146">
        <f>G17/data!$J$20</f>
        <v>0</v>
      </c>
      <c r="I17" s="133"/>
      <c r="J17" s="146">
        <f>E17+F17+H17+I17</f>
        <v>0</v>
      </c>
      <c r="K17" s="370"/>
      <c r="L17" s="301"/>
      <c r="M17" s="302"/>
      <c r="N17" s="302"/>
      <c r="O17" s="274"/>
      <c r="P17" s="274"/>
    </row>
    <row r="18" spans="1:16" x14ac:dyDescent="0.2">
      <c r="A18" s="11" t="s">
        <v>80</v>
      </c>
      <c r="B18" s="519" t="s">
        <v>81</v>
      </c>
      <c r="C18" s="453"/>
      <c r="D18" s="453"/>
      <c r="E18" s="130"/>
      <c r="F18" s="133"/>
      <c r="G18" s="133"/>
      <c r="H18" s="146">
        <f>G18/data!$J$20</f>
        <v>0</v>
      </c>
      <c r="I18" s="133"/>
      <c r="J18" s="146">
        <f t="shared" ref="J18:J27" si="6">E18+F18+H18+I18</f>
        <v>0</v>
      </c>
      <c r="K18" s="370"/>
      <c r="L18" s="301"/>
      <c r="M18" s="301"/>
      <c r="N18" s="301"/>
      <c r="O18" s="273"/>
      <c r="P18" s="273"/>
    </row>
    <row r="19" spans="1:16" ht="15" customHeight="1" x14ac:dyDescent="0.25">
      <c r="A19" s="11" t="s">
        <v>82</v>
      </c>
      <c r="B19" s="519" t="s">
        <v>83</v>
      </c>
      <c r="C19" s="453"/>
      <c r="D19" s="453"/>
      <c r="E19" s="130"/>
      <c r="F19" s="133"/>
      <c r="G19" s="133"/>
      <c r="H19" s="146">
        <f>G19/data!$J$20</f>
        <v>0</v>
      </c>
      <c r="I19" s="133"/>
      <c r="J19" s="146">
        <f t="shared" si="6"/>
        <v>0</v>
      </c>
      <c r="K19" s="370"/>
      <c r="L19" s="303"/>
      <c r="M19" s="302"/>
      <c r="N19" s="302"/>
      <c r="O19" s="274"/>
      <c r="P19" s="274"/>
    </row>
    <row r="20" spans="1:16" ht="15" customHeight="1" x14ac:dyDescent="0.25">
      <c r="A20" s="11" t="s">
        <v>84</v>
      </c>
      <c r="B20" s="519" t="s">
        <v>85</v>
      </c>
      <c r="C20" s="453"/>
      <c r="D20" s="453"/>
      <c r="E20" s="130"/>
      <c r="F20" s="133"/>
      <c r="G20" s="133"/>
      <c r="H20" s="146">
        <f>G20/data!$J$20</f>
        <v>0</v>
      </c>
      <c r="I20" s="133"/>
      <c r="J20" s="146">
        <f t="shared" si="6"/>
        <v>0</v>
      </c>
      <c r="K20" s="370"/>
      <c r="L20" s="303"/>
      <c r="M20" s="302"/>
      <c r="N20" s="302"/>
      <c r="O20" s="274"/>
      <c r="P20" s="274"/>
    </row>
    <row r="21" spans="1:16" ht="15" customHeight="1" x14ac:dyDescent="0.25">
      <c r="A21" s="11" t="s">
        <v>86</v>
      </c>
      <c r="B21" s="519" t="s">
        <v>87</v>
      </c>
      <c r="C21" s="453"/>
      <c r="D21" s="453"/>
      <c r="E21" s="130"/>
      <c r="F21" s="133"/>
      <c r="G21" s="133"/>
      <c r="H21" s="146">
        <f>G21/data!$J$20</f>
        <v>0</v>
      </c>
      <c r="I21" s="133"/>
      <c r="J21" s="146">
        <f t="shared" si="6"/>
        <v>0</v>
      </c>
      <c r="K21" s="370"/>
      <c r="L21" s="304"/>
      <c r="M21" s="302"/>
      <c r="N21" s="302"/>
      <c r="O21" s="274"/>
      <c r="P21" s="274"/>
    </row>
    <row r="22" spans="1:16" ht="15" x14ac:dyDescent="0.25">
      <c r="A22" s="11" t="s">
        <v>88</v>
      </c>
      <c r="B22" s="519" t="s">
        <v>89</v>
      </c>
      <c r="C22" s="453"/>
      <c r="D22" s="453"/>
      <c r="E22" s="130"/>
      <c r="F22" s="133"/>
      <c r="G22" s="133"/>
      <c r="H22" s="146">
        <f>G22/data!$J$20</f>
        <v>0</v>
      </c>
      <c r="I22" s="133"/>
      <c r="J22" s="146">
        <f t="shared" si="6"/>
        <v>0</v>
      </c>
      <c r="K22" s="370"/>
      <c r="L22" s="301"/>
      <c r="M22" s="302"/>
      <c r="N22" s="302"/>
      <c r="O22" s="274"/>
      <c r="P22" s="274"/>
    </row>
    <row r="23" spans="1:16" x14ac:dyDescent="0.2">
      <c r="A23" s="11" t="s">
        <v>90</v>
      </c>
      <c r="B23" s="519" t="s">
        <v>91</v>
      </c>
      <c r="C23" s="453"/>
      <c r="D23" s="453"/>
      <c r="E23" s="130"/>
      <c r="F23" s="133"/>
      <c r="G23" s="133"/>
      <c r="H23" s="146">
        <f>G23/data!$J$20</f>
        <v>0</v>
      </c>
      <c r="I23" s="133"/>
      <c r="J23" s="146">
        <f t="shared" si="6"/>
        <v>0</v>
      </c>
      <c r="K23" s="370"/>
      <c r="L23" s="301"/>
      <c r="M23" s="301"/>
      <c r="N23" s="301"/>
    </row>
    <row r="24" spans="1:16" x14ac:dyDescent="0.2">
      <c r="A24" s="11" t="s">
        <v>92</v>
      </c>
      <c r="B24" s="519" t="s">
        <v>93</v>
      </c>
      <c r="C24" s="453"/>
      <c r="D24" s="453"/>
      <c r="E24" s="130"/>
      <c r="F24" s="133"/>
      <c r="G24" s="133"/>
      <c r="H24" s="146">
        <f>G24/data!$J$20</f>
        <v>0</v>
      </c>
      <c r="I24" s="133"/>
      <c r="J24" s="146">
        <f t="shared" si="6"/>
        <v>0</v>
      </c>
      <c r="K24" s="370"/>
      <c r="L24" s="301"/>
      <c r="M24" s="301"/>
      <c r="N24" s="301"/>
    </row>
    <row r="25" spans="1:16" x14ac:dyDescent="0.2">
      <c r="A25" s="11" t="s">
        <v>94</v>
      </c>
      <c r="B25" s="519" t="s">
        <v>95</v>
      </c>
      <c r="C25" s="453"/>
      <c r="D25" s="453"/>
      <c r="E25" s="130"/>
      <c r="F25" s="133"/>
      <c r="G25" s="133"/>
      <c r="H25" s="146">
        <f>G25/data!$J$20</f>
        <v>0</v>
      </c>
      <c r="I25" s="133"/>
      <c r="J25" s="146">
        <f t="shared" si="6"/>
        <v>0</v>
      </c>
      <c r="K25" s="370"/>
      <c r="L25" s="301"/>
      <c r="M25" s="301"/>
      <c r="N25" s="301"/>
    </row>
    <row r="26" spans="1:16" x14ac:dyDescent="0.2">
      <c r="A26" s="11" t="s">
        <v>96</v>
      </c>
      <c r="B26" s="519" t="s">
        <v>97</v>
      </c>
      <c r="C26" s="453"/>
      <c r="D26" s="453"/>
      <c r="E26" s="130"/>
      <c r="F26" s="133"/>
      <c r="G26" s="133"/>
      <c r="H26" s="146">
        <f>G26/data!$J$20</f>
        <v>0</v>
      </c>
      <c r="I26" s="133"/>
      <c r="J26" s="146">
        <f t="shared" si="6"/>
        <v>0</v>
      </c>
      <c r="K26" s="370"/>
      <c r="L26" s="301"/>
      <c r="M26" s="301"/>
      <c r="N26" s="301"/>
    </row>
    <row r="27" spans="1:16" x14ac:dyDescent="0.2">
      <c r="A27" s="11" t="s">
        <v>98</v>
      </c>
      <c r="B27" s="519" t="s">
        <v>99</v>
      </c>
      <c r="C27" s="453"/>
      <c r="D27" s="453"/>
      <c r="E27" s="130"/>
      <c r="F27" s="133"/>
      <c r="G27" s="133"/>
      <c r="H27" s="146">
        <f>G27/data!$J$20</f>
        <v>0</v>
      </c>
      <c r="I27" s="133"/>
      <c r="J27" s="146">
        <f t="shared" si="6"/>
        <v>0</v>
      </c>
      <c r="K27" s="370"/>
      <c r="L27" s="301"/>
      <c r="M27" s="301"/>
      <c r="N27" s="301"/>
    </row>
    <row r="28" spans="1:16" x14ac:dyDescent="0.2">
      <c r="A28" s="11" t="s">
        <v>100</v>
      </c>
      <c r="B28" s="519" t="s">
        <v>61</v>
      </c>
      <c r="C28" s="519"/>
      <c r="D28" s="519"/>
      <c r="E28" s="134">
        <f t="shared" ref="E28:J28" si="7">E29+E30+E31+E32+E33+E34+E35+E36</f>
        <v>0</v>
      </c>
      <c r="F28" s="134">
        <f t="shared" si="7"/>
        <v>0</v>
      </c>
      <c r="G28" s="134">
        <f t="shared" si="7"/>
        <v>0</v>
      </c>
      <c r="H28" s="146">
        <f t="shared" si="7"/>
        <v>0</v>
      </c>
      <c r="I28" s="134">
        <f t="shared" si="7"/>
        <v>0</v>
      </c>
      <c r="J28" s="146">
        <f t="shared" si="7"/>
        <v>0</v>
      </c>
      <c r="K28" s="370"/>
      <c r="L28" s="279">
        <f t="shared" ref="L28:N28" si="8">E28</f>
        <v>0</v>
      </c>
      <c r="M28" s="279">
        <f t="shared" si="8"/>
        <v>0</v>
      </c>
      <c r="N28" s="279">
        <f t="shared" si="8"/>
        <v>0</v>
      </c>
    </row>
    <row r="29" spans="1:16" x14ac:dyDescent="0.2">
      <c r="A29" s="11" t="s">
        <v>101</v>
      </c>
      <c r="B29" s="519" t="s">
        <v>102</v>
      </c>
      <c r="C29" s="453"/>
      <c r="D29" s="453"/>
      <c r="E29" s="130"/>
      <c r="F29" s="133"/>
      <c r="G29" s="133"/>
      <c r="H29" s="146">
        <f>G29/data!$J$20</f>
        <v>0</v>
      </c>
      <c r="I29" s="133"/>
      <c r="J29" s="146">
        <f>E29+F29+H29+I29</f>
        <v>0</v>
      </c>
      <c r="K29" s="370"/>
      <c r="L29" s="301"/>
      <c r="M29" s="301"/>
      <c r="N29" s="301"/>
    </row>
    <row r="30" spans="1:16" x14ac:dyDescent="0.2">
      <c r="A30" s="11" t="s">
        <v>103</v>
      </c>
      <c r="B30" s="519" t="s">
        <v>104</v>
      </c>
      <c r="C30" s="453"/>
      <c r="D30" s="453"/>
      <c r="E30" s="130"/>
      <c r="F30" s="133"/>
      <c r="G30" s="133"/>
      <c r="H30" s="146">
        <f>G30/data!$J$20</f>
        <v>0</v>
      </c>
      <c r="I30" s="133"/>
      <c r="J30" s="146">
        <f t="shared" ref="J30:J38" si="9">E30+F30+H30+I30</f>
        <v>0</v>
      </c>
      <c r="K30" s="370"/>
      <c r="L30" s="301"/>
      <c r="M30" s="301"/>
      <c r="N30" s="301"/>
    </row>
    <row r="31" spans="1:16" x14ac:dyDescent="0.2">
      <c r="A31" s="11" t="s">
        <v>105</v>
      </c>
      <c r="B31" s="519" t="s">
        <v>106</v>
      </c>
      <c r="C31" s="453"/>
      <c r="D31" s="453"/>
      <c r="E31" s="130"/>
      <c r="F31" s="133"/>
      <c r="G31" s="133"/>
      <c r="H31" s="146">
        <f>G31/data!$J$20</f>
        <v>0</v>
      </c>
      <c r="I31" s="133"/>
      <c r="J31" s="146">
        <f t="shared" si="9"/>
        <v>0</v>
      </c>
      <c r="K31" s="370"/>
      <c r="L31" s="301"/>
      <c r="M31" s="301"/>
      <c r="N31" s="301"/>
    </row>
    <row r="32" spans="1:16" x14ac:dyDescent="0.2">
      <c r="A32" s="11" t="s">
        <v>107</v>
      </c>
      <c r="B32" s="519" t="s">
        <v>108</v>
      </c>
      <c r="C32" s="453"/>
      <c r="D32" s="453"/>
      <c r="E32" s="130"/>
      <c r="F32" s="133"/>
      <c r="G32" s="133"/>
      <c r="H32" s="146">
        <f>G32/data!$J$20</f>
        <v>0</v>
      </c>
      <c r="I32" s="133"/>
      <c r="J32" s="146">
        <f t="shared" si="9"/>
        <v>0</v>
      </c>
      <c r="K32" s="370"/>
      <c r="L32" s="301"/>
      <c r="M32" s="301"/>
      <c r="N32" s="301"/>
    </row>
    <row r="33" spans="1:18" x14ac:dyDescent="0.2">
      <c r="A33" s="11" t="s">
        <v>109</v>
      </c>
      <c r="B33" s="519" t="s">
        <v>110</v>
      </c>
      <c r="C33" s="453"/>
      <c r="D33" s="453"/>
      <c r="E33" s="130"/>
      <c r="F33" s="133"/>
      <c r="G33" s="133"/>
      <c r="H33" s="146">
        <f>G33/data!$J$20</f>
        <v>0</v>
      </c>
      <c r="I33" s="133"/>
      <c r="J33" s="146">
        <f t="shared" si="9"/>
        <v>0</v>
      </c>
      <c r="K33" s="370"/>
      <c r="L33" s="301"/>
      <c r="M33" s="301"/>
      <c r="N33" s="301"/>
    </row>
    <row r="34" spans="1:18" x14ac:dyDescent="0.2">
      <c r="A34" s="11" t="s">
        <v>111</v>
      </c>
      <c r="B34" s="519" t="s">
        <v>112</v>
      </c>
      <c r="C34" s="453"/>
      <c r="D34" s="453"/>
      <c r="E34" s="130"/>
      <c r="F34" s="133"/>
      <c r="G34" s="133"/>
      <c r="H34" s="146">
        <f>G34/data!$J$20</f>
        <v>0</v>
      </c>
      <c r="I34" s="133"/>
      <c r="J34" s="146">
        <f t="shared" si="9"/>
        <v>0</v>
      </c>
      <c r="K34" s="370"/>
      <c r="L34" s="301"/>
      <c r="M34" s="301"/>
      <c r="N34" s="301"/>
    </row>
    <row r="35" spans="1:18" x14ac:dyDescent="0.2">
      <c r="A35" s="11" t="s">
        <v>113</v>
      </c>
      <c r="B35" s="519" t="s">
        <v>114</v>
      </c>
      <c r="C35" s="453"/>
      <c r="D35" s="453"/>
      <c r="E35" s="130"/>
      <c r="F35" s="133"/>
      <c r="G35" s="133"/>
      <c r="H35" s="146">
        <f>G35/data!$J$20</f>
        <v>0</v>
      </c>
      <c r="I35" s="133"/>
      <c r="J35" s="146">
        <f t="shared" si="9"/>
        <v>0</v>
      </c>
      <c r="K35" s="370"/>
      <c r="L35" s="301"/>
      <c r="M35" s="301"/>
      <c r="N35" s="301"/>
    </row>
    <row r="36" spans="1:18" x14ac:dyDescent="0.2">
      <c r="A36" s="11" t="s">
        <v>115</v>
      </c>
      <c r="B36" s="519" t="s">
        <v>116</v>
      </c>
      <c r="C36" s="453"/>
      <c r="D36" s="453"/>
      <c r="E36" s="130"/>
      <c r="F36" s="133"/>
      <c r="G36" s="133"/>
      <c r="H36" s="146">
        <f>G36/data!$J$20</f>
        <v>0</v>
      </c>
      <c r="I36" s="133"/>
      <c r="J36" s="146">
        <f t="shared" si="9"/>
        <v>0</v>
      </c>
      <c r="K36" s="370"/>
      <c r="L36" s="301"/>
      <c r="M36" s="301"/>
      <c r="N36" s="301"/>
    </row>
    <row r="37" spans="1:18" x14ac:dyDescent="0.2">
      <c r="A37" s="11" t="s">
        <v>117</v>
      </c>
      <c r="B37" s="519" t="s">
        <v>62</v>
      </c>
      <c r="C37" s="519"/>
      <c r="D37" s="519"/>
      <c r="E37" s="130"/>
      <c r="F37" s="133"/>
      <c r="G37" s="133"/>
      <c r="H37" s="146">
        <f>G37/data!$J$20</f>
        <v>0</v>
      </c>
      <c r="I37" s="133"/>
      <c r="J37" s="146">
        <f t="shared" si="9"/>
        <v>0</v>
      </c>
      <c r="K37" s="370"/>
      <c r="L37" s="279">
        <f t="shared" ref="L37:N37" si="10">E37</f>
        <v>0</v>
      </c>
      <c r="M37" s="279">
        <f t="shared" si="10"/>
        <v>0</v>
      </c>
      <c r="N37" s="279">
        <f t="shared" si="10"/>
        <v>0</v>
      </c>
    </row>
    <row r="38" spans="1:18" ht="28.5" customHeight="1" x14ac:dyDescent="0.2">
      <c r="A38" s="11" t="s">
        <v>118</v>
      </c>
      <c r="B38" s="519" t="s">
        <v>63</v>
      </c>
      <c r="C38" s="519"/>
      <c r="D38" s="519"/>
      <c r="E38" s="130"/>
      <c r="F38" s="133"/>
      <c r="G38" s="133"/>
      <c r="H38" s="146">
        <f>G38/data!$J$20</f>
        <v>0</v>
      </c>
      <c r="I38" s="133"/>
      <c r="J38" s="146">
        <f t="shared" si="9"/>
        <v>0</v>
      </c>
      <c r="K38" s="370"/>
      <c r="L38" s="279">
        <f t="shared" ref="L38:N38" si="11">E38</f>
        <v>0</v>
      </c>
      <c r="M38" s="279">
        <f t="shared" si="11"/>
        <v>0</v>
      </c>
      <c r="N38" s="279">
        <f t="shared" si="11"/>
        <v>0</v>
      </c>
    </row>
    <row r="39" spans="1:18" ht="57.75" customHeight="1" x14ac:dyDescent="0.25">
      <c r="A39" s="10" t="s">
        <v>119</v>
      </c>
      <c r="B39" s="598" t="s">
        <v>64</v>
      </c>
      <c r="C39" s="598"/>
      <c r="D39" s="598"/>
      <c r="E39" s="132">
        <f t="shared" ref="E39:J39" si="12">E40+E46+E50</f>
        <v>0</v>
      </c>
      <c r="F39" s="132">
        <f t="shared" si="12"/>
        <v>0</v>
      </c>
      <c r="G39" s="132">
        <f t="shared" si="12"/>
        <v>0</v>
      </c>
      <c r="H39" s="145">
        <f t="shared" si="12"/>
        <v>0</v>
      </c>
      <c r="I39" s="132">
        <f t="shared" si="12"/>
        <v>0</v>
      </c>
      <c r="J39" s="145">
        <f t="shared" si="12"/>
        <v>0</v>
      </c>
      <c r="K39" s="370"/>
      <c r="L39" s="301"/>
      <c r="M39" s="301"/>
      <c r="N39" s="301"/>
      <c r="P39" s="596" t="s">
        <v>800</v>
      </c>
      <c r="Q39" s="597"/>
      <c r="R39" s="597"/>
    </row>
    <row r="40" spans="1:18" ht="28.5" customHeight="1" x14ac:dyDescent="0.2">
      <c r="A40" s="11" t="s">
        <v>120</v>
      </c>
      <c r="B40" s="519" t="s">
        <v>121</v>
      </c>
      <c r="C40" s="519"/>
      <c r="D40" s="519"/>
      <c r="E40" s="134">
        <f t="shared" ref="E40:J40" si="13">E41+E42+E43+E44+E45</f>
        <v>0</v>
      </c>
      <c r="F40" s="134">
        <f t="shared" si="13"/>
        <v>0</v>
      </c>
      <c r="G40" s="134">
        <f t="shared" si="13"/>
        <v>0</v>
      </c>
      <c r="H40" s="146">
        <f t="shared" si="13"/>
        <v>0</v>
      </c>
      <c r="I40" s="134">
        <f t="shared" si="13"/>
        <v>0</v>
      </c>
      <c r="J40" s="146">
        <f t="shared" si="13"/>
        <v>0</v>
      </c>
      <c r="K40" s="370"/>
      <c r="L40" s="279">
        <f t="shared" ref="L40:N40" si="14">E40</f>
        <v>0</v>
      </c>
      <c r="M40" s="279">
        <f t="shared" si="14"/>
        <v>0</v>
      </c>
      <c r="N40" s="279">
        <f t="shared" si="14"/>
        <v>0</v>
      </c>
    </row>
    <row r="41" spans="1:18" x14ac:dyDescent="0.2">
      <c r="A41" s="11" t="s">
        <v>122</v>
      </c>
      <c r="B41" s="519" t="s">
        <v>123</v>
      </c>
      <c r="C41" s="519"/>
      <c r="D41" s="519"/>
      <c r="E41" s="130"/>
      <c r="F41" s="133"/>
      <c r="G41" s="133"/>
      <c r="H41" s="146">
        <f>G41/data!$J$20</f>
        <v>0</v>
      </c>
      <c r="I41" s="133"/>
      <c r="J41" s="146">
        <f>E41+F41+H41+I41</f>
        <v>0</v>
      </c>
      <c r="K41" s="370"/>
      <c r="L41" s="301"/>
      <c r="M41" s="301"/>
      <c r="N41" s="301"/>
    </row>
    <row r="42" spans="1:18" x14ac:dyDescent="0.2">
      <c r="A42" s="11" t="s">
        <v>124</v>
      </c>
      <c r="B42" s="519" t="s">
        <v>125</v>
      </c>
      <c r="C42" s="519"/>
      <c r="D42" s="519"/>
      <c r="E42" s="130"/>
      <c r="F42" s="133"/>
      <c r="G42" s="133"/>
      <c r="H42" s="146">
        <f>G42/data!$J$20</f>
        <v>0</v>
      </c>
      <c r="I42" s="133"/>
      <c r="J42" s="146">
        <f>E42+F42+H42+I42</f>
        <v>0</v>
      </c>
      <c r="K42" s="370"/>
      <c r="L42" s="301"/>
      <c r="M42" s="301"/>
      <c r="N42" s="301"/>
    </row>
    <row r="43" spans="1:18" x14ac:dyDescent="0.2">
      <c r="A43" s="11" t="s">
        <v>126</v>
      </c>
      <c r="B43" s="519" t="s">
        <v>127</v>
      </c>
      <c r="C43" s="453"/>
      <c r="D43" s="453"/>
      <c r="E43" s="130"/>
      <c r="F43" s="133"/>
      <c r="G43" s="133"/>
      <c r="H43" s="146">
        <f>G43/data!$J$20</f>
        <v>0</v>
      </c>
      <c r="I43" s="133"/>
      <c r="J43" s="146">
        <f>E43+F43+H43+I43</f>
        <v>0</v>
      </c>
      <c r="K43" s="370"/>
      <c r="L43" s="301"/>
      <c r="M43" s="301"/>
      <c r="N43" s="301"/>
    </row>
    <row r="44" spans="1:18" x14ac:dyDescent="0.2">
      <c r="A44" s="11" t="s">
        <v>128</v>
      </c>
      <c r="B44" s="519" t="s">
        <v>129</v>
      </c>
      <c r="C44" s="453"/>
      <c r="D44" s="453"/>
      <c r="E44" s="130"/>
      <c r="F44" s="133"/>
      <c r="G44" s="133"/>
      <c r="H44" s="146">
        <f>G44/data!$J$20</f>
        <v>0</v>
      </c>
      <c r="I44" s="133"/>
      <c r="J44" s="146">
        <f>E44+F44+H44+I44</f>
        <v>0</v>
      </c>
      <c r="K44" s="370"/>
      <c r="L44" s="301"/>
      <c r="M44" s="301"/>
      <c r="N44" s="301"/>
    </row>
    <row r="45" spans="1:18" ht="27" customHeight="1" x14ac:dyDescent="0.2">
      <c r="A45" s="11" t="s">
        <v>130</v>
      </c>
      <c r="B45" s="519" t="s">
        <v>131</v>
      </c>
      <c r="C45" s="453"/>
      <c r="D45" s="453"/>
      <c r="E45" s="130"/>
      <c r="F45" s="133"/>
      <c r="G45" s="133"/>
      <c r="H45" s="146">
        <f>G45/data!$J$20</f>
        <v>0</v>
      </c>
      <c r="I45" s="133"/>
      <c r="J45" s="146">
        <f>E45+F45+H45+I45</f>
        <v>0</v>
      </c>
      <c r="K45" s="370"/>
      <c r="L45" s="301"/>
      <c r="M45" s="301"/>
      <c r="N45" s="301"/>
    </row>
    <row r="46" spans="1:18" x14ac:dyDescent="0.2">
      <c r="A46" s="11" t="s">
        <v>132</v>
      </c>
      <c r="B46" s="519" t="s">
        <v>65</v>
      </c>
      <c r="C46" s="453"/>
      <c r="D46" s="453"/>
      <c r="E46" s="134">
        <f t="shared" ref="E46:J46" si="15">E47+E48+E49</f>
        <v>0</v>
      </c>
      <c r="F46" s="134">
        <f t="shared" si="15"/>
        <v>0</v>
      </c>
      <c r="G46" s="134">
        <f t="shared" si="15"/>
        <v>0</v>
      </c>
      <c r="H46" s="146">
        <f t="shared" si="15"/>
        <v>0</v>
      </c>
      <c r="I46" s="134">
        <f t="shared" si="15"/>
        <v>0</v>
      </c>
      <c r="J46" s="146">
        <f t="shared" si="15"/>
        <v>0</v>
      </c>
      <c r="K46" s="370"/>
      <c r="L46" s="279">
        <f t="shared" ref="L46:N46" si="16">E46</f>
        <v>0</v>
      </c>
      <c r="M46" s="279">
        <f t="shared" si="16"/>
        <v>0</v>
      </c>
      <c r="N46" s="279">
        <f t="shared" si="16"/>
        <v>0</v>
      </c>
    </row>
    <row r="47" spans="1:18" x14ac:dyDescent="0.2">
      <c r="A47" s="11" t="s">
        <v>133</v>
      </c>
      <c r="B47" s="519" t="s">
        <v>134</v>
      </c>
      <c r="C47" s="453"/>
      <c r="D47" s="453"/>
      <c r="E47" s="130"/>
      <c r="F47" s="133"/>
      <c r="G47" s="133"/>
      <c r="H47" s="146">
        <f>G47/data!$J$20</f>
        <v>0</v>
      </c>
      <c r="I47" s="133"/>
      <c r="J47" s="146">
        <f>E47+F47+H47+I47</f>
        <v>0</v>
      </c>
      <c r="K47" s="370"/>
      <c r="L47" s="301"/>
      <c r="M47" s="301"/>
      <c r="N47" s="301"/>
    </row>
    <row r="48" spans="1:18" x14ac:dyDescent="0.2">
      <c r="A48" s="11" t="s">
        <v>135</v>
      </c>
      <c r="B48" s="519" t="s">
        <v>136</v>
      </c>
      <c r="C48" s="453"/>
      <c r="D48" s="453"/>
      <c r="E48" s="130"/>
      <c r="F48" s="133"/>
      <c r="G48" s="133"/>
      <c r="H48" s="146">
        <f>G48/data!$J$20</f>
        <v>0</v>
      </c>
      <c r="I48" s="133"/>
      <c r="J48" s="146">
        <f>E48+F48+H48+I48</f>
        <v>0</v>
      </c>
      <c r="K48" s="370"/>
      <c r="L48" s="301"/>
      <c r="M48" s="301"/>
      <c r="N48" s="301"/>
    </row>
    <row r="49" spans="1:18" x14ac:dyDescent="0.2">
      <c r="A49" s="11" t="s">
        <v>137</v>
      </c>
      <c r="B49" s="519" t="s">
        <v>138</v>
      </c>
      <c r="C49" s="453"/>
      <c r="D49" s="453"/>
      <c r="E49" s="130"/>
      <c r="F49" s="133"/>
      <c r="G49" s="133"/>
      <c r="H49" s="146">
        <f>G49/data!$J$20</f>
        <v>0</v>
      </c>
      <c r="I49" s="133"/>
      <c r="J49" s="146">
        <f>E49+F49+H49+I49</f>
        <v>0</v>
      </c>
      <c r="K49" s="370"/>
      <c r="L49" s="301"/>
      <c r="M49" s="301"/>
      <c r="N49" s="301"/>
    </row>
    <row r="50" spans="1:18" x14ac:dyDescent="0.2">
      <c r="A50" s="11" t="s">
        <v>139</v>
      </c>
      <c r="B50" s="519" t="s">
        <v>66</v>
      </c>
      <c r="C50" s="453"/>
      <c r="D50" s="453"/>
      <c r="E50" s="134">
        <f t="shared" ref="E50:J50" si="17">E51+E52+E53</f>
        <v>0</v>
      </c>
      <c r="F50" s="134">
        <f t="shared" si="17"/>
        <v>0</v>
      </c>
      <c r="G50" s="134">
        <f t="shared" si="17"/>
        <v>0</v>
      </c>
      <c r="H50" s="146">
        <f t="shared" si="17"/>
        <v>0</v>
      </c>
      <c r="I50" s="134">
        <f t="shared" si="17"/>
        <v>0</v>
      </c>
      <c r="J50" s="146">
        <f t="shared" si="17"/>
        <v>0</v>
      </c>
      <c r="K50" s="370"/>
      <c r="L50" s="279">
        <f t="shared" ref="L50:N50" si="18">E50</f>
        <v>0</v>
      </c>
      <c r="M50" s="279">
        <f t="shared" si="18"/>
        <v>0</v>
      </c>
      <c r="N50" s="279">
        <f t="shared" si="18"/>
        <v>0</v>
      </c>
    </row>
    <row r="51" spans="1:18" ht="27.75" customHeight="1" x14ac:dyDescent="0.2">
      <c r="A51" s="11" t="s">
        <v>140</v>
      </c>
      <c r="B51" s="519" t="s">
        <v>141</v>
      </c>
      <c r="C51" s="453"/>
      <c r="D51" s="453"/>
      <c r="E51" s="130"/>
      <c r="F51" s="133"/>
      <c r="G51" s="133"/>
      <c r="H51" s="146">
        <f>G51/data!$J$20</f>
        <v>0</v>
      </c>
      <c r="I51" s="133"/>
      <c r="J51" s="146">
        <f>E51+F51+H51+I51</f>
        <v>0</v>
      </c>
      <c r="K51" s="370"/>
      <c r="L51" s="301"/>
      <c r="M51" s="301"/>
      <c r="N51" s="301"/>
    </row>
    <row r="52" spans="1:18" x14ac:dyDescent="0.2">
      <c r="A52" s="11" t="s">
        <v>142</v>
      </c>
      <c r="B52" s="519" t="s">
        <v>143</v>
      </c>
      <c r="C52" s="453"/>
      <c r="D52" s="453"/>
      <c r="E52" s="130"/>
      <c r="F52" s="133"/>
      <c r="G52" s="133"/>
      <c r="H52" s="146">
        <f>G52/data!$J$20</f>
        <v>0</v>
      </c>
      <c r="I52" s="133"/>
      <c r="J52" s="146">
        <f>E52+F52+H52+I52</f>
        <v>0</v>
      </c>
      <c r="K52" s="370"/>
      <c r="L52" s="301"/>
      <c r="M52" s="301"/>
      <c r="N52" s="301"/>
    </row>
    <row r="53" spans="1:18" x14ac:dyDescent="0.2">
      <c r="A53" s="11" t="s">
        <v>144</v>
      </c>
      <c r="B53" s="519" t="s">
        <v>145</v>
      </c>
      <c r="C53" s="453"/>
      <c r="D53" s="453"/>
      <c r="E53" s="130"/>
      <c r="F53" s="133"/>
      <c r="G53" s="133"/>
      <c r="H53" s="146">
        <f>G53/data!$J$20</f>
        <v>0</v>
      </c>
      <c r="I53" s="133"/>
      <c r="J53" s="146">
        <f>E53+F53+H53+I53</f>
        <v>0</v>
      </c>
      <c r="K53" s="370"/>
      <c r="L53" s="301"/>
      <c r="M53" s="301"/>
      <c r="N53" s="301"/>
    </row>
    <row r="54" spans="1:18" ht="15" customHeight="1" x14ac:dyDescent="0.2">
      <c r="A54" s="10"/>
      <c r="B54" s="598" t="s">
        <v>56</v>
      </c>
      <c r="C54" s="627"/>
      <c r="D54" s="627"/>
      <c r="E54" s="132">
        <f t="shared" ref="E54:J54" si="19">E7+E39</f>
        <v>0</v>
      </c>
      <c r="F54" s="132">
        <f t="shared" si="19"/>
        <v>0</v>
      </c>
      <c r="G54" s="132">
        <f t="shared" si="19"/>
        <v>0</v>
      </c>
      <c r="H54" s="145">
        <f t="shared" si="19"/>
        <v>0</v>
      </c>
      <c r="I54" s="132">
        <f t="shared" si="19"/>
        <v>0</v>
      </c>
      <c r="J54" s="145">
        <f t="shared" si="19"/>
        <v>0</v>
      </c>
      <c r="K54" s="370"/>
      <c r="L54" s="301"/>
      <c r="M54" s="301"/>
      <c r="N54" s="301"/>
    </row>
    <row r="55" spans="1:18" x14ac:dyDescent="0.2">
      <c r="A55" s="389"/>
      <c r="B55" s="390"/>
      <c r="C55" s="390"/>
      <c r="D55" s="390"/>
      <c r="E55" s="391"/>
      <c r="F55" s="392"/>
      <c r="G55" s="392"/>
      <c r="H55" s="392"/>
      <c r="I55" s="392"/>
      <c r="J55" s="392"/>
      <c r="K55" s="370"/>
    </row>
    <row r="56" spans="1:18" x14ac:dyDescent="0.2">
      <c r="A56" s="612" t="s">
        <v>399</v>
      </c>
      <c r="B56" s="613"/>
      <c r="C56" s="613"/>
      <c r="D56" s="613"/>
      <c r="E56" s="613"/>
      <c r="F56" s="613"/>
      <c r="G56" s="613"/>
      <c r="H56" s="613"/>
      <c r="I56" s="613"/>
      <c r="J56" s="613"/>
      <c r="K56" s="370"/>
    </row>
    <row r="57" spans="1:18" ht="15" x14ac:dyDescent="0.2">
      <c r="A57" s="389"/>
      <c r="B57" s="390"/>
      <c r="C57" s="390"/>
      <c r="D57" s="390"/>
      <c r="E57" s="391"/>
      <c r="F57" s="392"/>
      <c r="G57" s="392"/>
      <c r="H57" s="392"/>
      <c r="I57" s="392"/>
      <c r="J57" s="392"/>
      <c r="K57" s="370"/>
      <c r="L57" s="625" t="s">
        <v>784</v>
      </c>
      <c r="M57" s="626"/>
      <c r="N57" s="626"/>
    </row>
    <row r="58" spans="1:18" ht="109.5" customHeight="1" x14ac:dyDescent="0.2">
      <c r="A58" s="35"/>
      <c r="B58" s="527" t="s">
        <v>400</v>
      </c>
      <c r="C58" s="616"/>
      <c r="D58" s="616"/>
      <c r="E58" s="129" t="s">
        <v>393</v>
      </c>
      <c r="F58" s="129" t="s">
        <v>394</v>
      </c>
      <c r="G58" s="129" t="s">
        <v>395</v>
      </c>
      <c r="H58" s="129" t="s">
        <v>396</v>
      </c>
      <c r="I58" s="129" t="s">
        <v>397</v>
      </c>
      <c r="J58" s="129" t="s">
        <v>398</v>
      </c>
      <c r="K58" s="370"/>
      <c r="L58" s="287" t="s">
        <v>779</v>
      </c>
      <c r="M58" s="287" t="s">
        <v>780</v>
      </c>
      <c r="N58" s="287" t="s">
        <v>781</v>
      </c>
    </row>
    <row r="59" spans="1:18" ht="57.75" customHeight="1" x14ac:dyDescent="0.25">
      <c r="A59" s="10" t="s">
        <v>67</v>
      </c>
      <c r="B59" s="598" t="s">
        <v>57</v>
      </c>
      <c r="C59" s="598"/>
      <c r="D59" s="598"/>
      <c r="E59" s="131">
        <f>ROUND(E60+E61+E66+E80+E89+E90,2)</f>
        <v>0</v>
      </c>
      <c r="F59" s="131">
        <f>ROUND(F60+F61+F66+F80+F89+F90,2)</f>
        <v>0</v>
      </c>
      <c r="G59" s="131">
        <f>G60+G61+G66+G80+G89+G90</f>
        <v>0</v>
      </c>
      <c r="H59" s="143">
        <f>ROUND(H60+H61+H66+H80+H89+H90,4)</f>
        <v>0</v>
      </c>
      <c r="I59" s="132">
        <f>ROUND(I60+I61+I66+I80+I89+I90,2)</f>
        <v>0</v>
      </c>
      <c r="J59" s="143">
        <f>J60+J61+J66+J80+J89+J90</f>
        <v>0</v>
      </c>
      <c r="K59" s="370"/>
      <c r="L59" s="301"/>
      <c r="M59" s="301"/>
      <c r="N59" s="301"/>
      <c r="P59" s="596" t="s">
        <v>799</v>
      </c>
      <c r="Q59" s="597"/>
      <c r="R59" s="597"/>
    </row>
    <row r="60" spans="1:18" x14ac:dyDescent="0.2">
      <c r="A60" s="11" t="s">
        <v>51</v>
      </c>
      <c r="B60" s="519" t="s">
        <v>58</v>
      </c>
      <c r="C60" s="519"/>
      <c r="D60" s="519"/>
      <c r="E60" s="130"/>
      <c r="F60" s="130"/>
      <c r="G60" s="130"/>
      <c r="H60" s="144">
        <f>G60/data!$J$20</f>
        <v>0</v>
      </c>
      <c r="I60" s="130"/>
      <c r="J60" s="144">
        <f>E60+F60+H60+I60</f>
        <v>0</v>
      </c>
      <c r="K60" s="370"/>
      <c r="L60" s="306">
        <f t="shared" ref="L60:N60" si="20">E60</f>
        <v>0</v>
      </c>
      <c r="M60" s="306">
        <f t="shared" si="20"/>
        <v>0</v>
      </c>
      <c r="N60" s="306">
        <f t="shared" si="20"/>
        <v>0</v>
      </c>
    </row>
    <row r="61" spans="1:18" x14ac:dyDescent="0.2">
      <c r="A61" s="11" t="s">
        <v>52</v>
      </c>
      <c r="B61" s="519" t="s">
        <v>59</v>
      </c>
      <c r="C61" s="519"/>
      <c r="D61" s="519"/>
      <c r="E61" s="36">
        <f t="shared" ref="E61:J61" si="21">E62+E63+E64+E65</f>
        <v>0</v>
      </c>
      <c r="F61" s="36">
        <f t="shared" si="21"/>
        <v>0</v>
      </c>
      <c r="G61" s="36">
        <f t="shared" si="21"/>
        <v>0</v>
      </c>
      <c r="H61" s="144">
        <f t="shared" si="21"/>
        <v>0</v>
      </c>
      <c r="I61" s="36">
        <f t="shared" si="21"/>
        <v>0</v>
      </c>
      <c r="J61" s="144">
        <f t="shared" si="21"/>
        <v>0</v>
      </c>
      <c r="K61" s="370"/>
      <c r="L61" s="306">
        <f t="shared" ref="L61:N61" si="22">E61</f>
        <v>0</v>
      </c>
      <c r="M61" s="306">
        <f t="shared" si="22"/>
        <v>0</v>
      </c>
      <c r="N61" s="306">
        <f t="shared" si="22"/>
        <v>0</v>
      </c>
    </row>
    <row r="62" spans="1:18" x14ac:dyDescent="0.2">
      <c r="A62" s="11" t="s">
        <v>53</v>
      </c>
      <c r="B62" s="519" t="s">
        <v>68</v>
      </c>
      <c r="C62" s="453"/>
      <c r="D62" s="453"/>
      <c r="E62" s="130"/>
      <c r="F62" s="130"/>
      <c r="G62" s="130"/>
      <c r="H62" s="144">
        <f>G62/data!$J$20</f>
        <v>0</v>
      </c>
      <c r="I62" s="130"/>
      <c r="J62" s="144">
        <f>E62+F62+H62+I62</f>
        <v>0</v>
      </c>
      <c r="K62" s="370"/>
      <c r="L62" s="307"/>
      <c r="M62" s="307"/>
      <c r="N62" s="307"/>
    </row>
    <row r="63" spans="1:18" ht="27" customHeight="1" x14ac:dyDescent="0.2">
      <c r="A63" s="11" t="s">
        <v>54</v>
      </c>
      <c r="B63" s="519" t="s">
        <v>69</v>
      </c>
      <c r="C63" s="453"/>
      <c r="D63" s="453"/>
      <c r="E63" s="130"/>
      <c r="F63" s="130"/>
      <c r="G63" s="130"/>
      <c r="H63" s="144">
        <f>G63/data!$J$20</f>
        <v>0</v>
      </c>
      <c r="I63" s="130"/>
      <c r="J63" s="144">
        <f>E63+F63+H63+I63</f>
        <v>0</v>
      </c>
      <c r="K63" s="370"/>
      <c r="L63" s="307"/>
      <c r="M63" s="307"/>
      <c r="N63" s="307"/>
    </row>
    <row r="64" spans="1:18" ht="15" customHeight="1" x14ac:dyDescent="0.2">
      <c r="A64" s="11" t="s">
        <v>55</v>
      </c>
      <c r="B64" s="519" t="s">
        <v>70</v>
      </c>
      <c r="C64" s="453"/>
      <c r="D64" s="453"/>
      <c r="E64" s="130"/>
      <c r="F64" s="130"/>
      <c r="G64" s="130"/>
      <c r="H64" s="144">
        <f>G64/data!$J$20</f>
        <v>0</v>
      </c>
      <c r="I64" s="130"/>
      <c r="J64" s="144">
        <f>E64+F64+H64+I64</f>
        <v>0</v>
      </c>
      <c r="K64" s="370"/>
      <c r="L64" s="307"/>
      <c r="M64" s="307"/>
      <c r="N64" s="307"/>
    </row>
    <row r="65" spans="1:14" ht="27" customHeight="1" x14ac:dyDescent="0.2">
      <c r="A65" s="11" t="s">
        <v>71</v>
      </c>
      <c r="B65" s="519" t="s">
        <v>72</v>
      </c>
      <c r="C65" s="453"/>
      <c r="D65" s="453"/>
      <c r="E65" s="130"/>
      <c r="F65" s="130"/>
      <c r="G65" s="130"/>
      <c r="H65" s="144">
        <f>G65/data!$J$20</f>
        <v>0</v>
      </c>
      <c r="I65" s="130"/>
      <c r="J65" s="144">
        <f>E65+F65+H65+I65</f>
        <v>0</v>
      </c>
      <c r="K65" s="370"/>
      <c r="L65" s="307"/>
      <c r="M65" s="307"/>
      <c r="N65" s="307"/>
    </row>
    <row r="66" spans="1:14" x14ac:dyDescent="0.2">
      <c r="A66" s="11" t="s">
        <v>73</v>
      </c>
      <c r="B66" s="519" t="s">
        <v>60</v>
      </c>
      <c r="C66" s="519"/>
      <c r="D66" s="519"/>
      <c r="E66" s="36">
        <f t="shared" ref="E66:J66" si="23">E67+E68</f>
        <v>0</v>
      </c>
      <c r="F66" s="36">
        <f t="shared" si="23"/>
        <v>0</v>
      </c>
      <c r="G66" s="36">
        <f t="shared" si="23"/>
        <v>0</v>
      </c>
      <c r="H66" s="144">
        <f t="shared" si="23"/>
        <v>0</v>
      </c>
      <c r="I66" s="36">
        <f t="shared" si="23"/>
        <v>0</v>
      </c>
      <c r="J66" s="144">
        <f t="shared" si="23"/>
        <v>0</v>
      </c>
      <c r="K66" s="370"/>
      <c r="L66" s="306">
        <f t="shared" ref="L66:N66" si="24">E66</f>
        <v>0</v>
      </c>
      <c r="M66" s="306">
        <f t="shared" si="24"/>
        <v>0</v>
      </c>
      <c r="N66" s="306">
        <f t="shared" si="24"/>
        <v>0</v>
      </c>
    </row>
    <row r="67" spans="1:14" ht="15" customHeight="1" x14ac:dyDescent="0.2">
      <c r="A67" s="11" t="s">
        <v>74</v>
      </c>
      <c r="B67" s="519" t="s">
        <v>75</v>
      </c>
      <c r="C67" s="453"/>
      <c r="D67" s="453"/>
      <c r="E67" s="130"/>
      <c r="F67" s="130"/>
      <c r="G67" s="130"/>
      <c r="H67" s="144">
        <f>G67/data!$J$20</f>
        <v>0</v>
      </c>
      <c r="I67" s="130"/>
      <c r="J67" s="144">
        <f>E67+F67+H67+I67</f>
        <v>0</v>
      </c>
      <c r="K67" s="370"/>
      <c r="L67" s="307"/>
      <c r="M67" s="307"/>
      <c r="N67" s="307"/>
    </row>
    <row r="68" spans="1:14" x14ac:dyDescent="0.2">
      <c r="A68" s="11" t="s">
        <v>76</v>
      </c>
      <c r="B68" s="519" t="s">
        <v>77</v>
      </c>
      <c r="C68" s="453"/>
      <c r="D68" s="453"/>
      <c r="E68" s="142">
        <f t="shared" ref="E68:J68" si="25">E69+E70+E71+E72+E73+E74+E75+E76+E77+E78+E79</f>
        <v>0</v>
      </c>
      <c r="F68" s="142">
        <f t="shared" si="25"/>
        <v>0</v>
      </c>
      <c r="G68" s="142">
        <f t="shared" si="25"/>
        <v>0</v>
      </c>
      <c r="H68" s="144">
        <f t="shared" si="25"/>
        <v>0</v>
      </c>
      <c r="I68" s="36">
        <f t="shared" si="25"/>
        <v>0</v>
      </c>
      <c r="J68" s="144">
        <f t="shared" si="25"/>
        <v>0</v>
      </c>
      <c r="K68" s="370"/>
      <c r="L68" s="307"/>
      <c r="M68" s="307"/>
      <c r="N68" s="307"/>
    </row>
    <row r="69" spans="1:14" ht="15" customHeight="1" x14ac:dyDescent="0.2">
      <c r="A69" s="11" t="s">
        <v>78</v>
      </c>
      <c r="B69" s="519" t="s">
        <v>79</v>
      </c>
      <c r="C69" s="453"/>
      <c r="D69" s="453"/>
      <c r="E69" s="130"/>
      <c r="F69" s="130"/>
      <c r="G69" s="130"/>
      <c r="H69" s="144">
        <f>G69/data!$J$20</f>
        <v>0</v>
      </c>
      <c r="I69" s="130"/>
      <c r="J69" s="144">
        <f>E69+F69+H69+I69</f>
        <v>0</v>
      </c>
      <c r="K69" s="370"/>
      <c r="L69" s="307"/>
      <c r="M69" s="307"/>
      <c r="N69" s="307"/>
    </row>
    <row r="70" spans="1:14" x14ac:dyDescent="0.2">
      <c r="A70" s="11" t="s">
        <v>80</v>
      </c>
      <c r="B70" s="519" t="s">
        <v>81</v>
      </c>
      <c r="C70" s="453"/>
      <c r="D70" s="453"/>
      <c r="E70" s="130"/>
      <c r="F70" s="130"/>
      <c r="G70" s="130"/>
      <c r="H70" s="144">
        <f>G70/data!$J$20</f>
        <v>0</v>
      </c>
      <c r="I70" s="130"/>
      <c r="J70" s="144">
        <f t="shared" ref="J70:J79" si="26">E70+F70+H70+I70</f>
        <v>0</v>
      </c>
      <c r="K70" s="370"/>
      <c r="L70" s="307"/>
      <c r="M70" s="307"/>
      <c r="N70" s="307"/>
    </row>
    <row r="71" spans="1:14" ht="15" customHeight="1" x14ac:dyDescent="0.2">
      <c r="A71" s="11" t="s">
        <v>82</v>
      </c>
      <c r="B71" s="519" t="s">
        <v>83</v>
      </c>
      <c r="C71" s="453"/>
      <c r="D71" s="453"/>
      <c r="E71" s="130"/>
      <c r="F71" s="130"/>
      <c r="G71" s="130"/>
      <c r="H71" s="144">
        <f>G71/data!$J$20</f>
        <v>0</v>
      </c>
      <c r="I71" s="130"/>
      <c r="J71" s="144">
        <f t="shared" si="26"/>
        <v>0</v>
      </c>
      <c r="K71" s="370"/>
      <c r="L71" s="307"/>
      <c r="M71" s="307"/>
      <c r="N71" s="307"/>
    </row>
    <row r="72" spans="1:14" ht="15" customHeight="1" x14ac:dyDescent="0.2">
      <c r="A72" s="11" t="s">
        <v>84</v>
      </c>
      <c r="B72" s="519" t="s">
        <v>85</v>
      </c>
      <c r="C72" s="453"/>
      <c r="D72" s="453"/>
      <c r="E72" s="130"/>
      <c r="F72" s="130"/>
      <c r="G72" s="130"/>
      <c r="H72" s="144">
        <f>G72/data!$J$20</f>
        <v>0</v>
      </c>
      <c r="I72" s="130"/>
      <c r="J72" s="144">
        <f t="shared" si="26"/>
        <v>0</v>
      </c>
      <c r="K72" s="370"/>
      <c r="L72" s="307"/>
      <c r="M72" s="307"/>
      <c r="N72" s="307"/>
    </row>
    <row r="73" spans="1:14" ht="15" customHeight="1" x14ac:dyDescent="0.2">
      <c r="A73" s="11" t="s">
        <v>86</v>
      </c>
      <c r="B73" s="519" t="s">
        <v>87</v>
      </c>
      <c r="C73" s="453"/>
      <c r="D73" s="453"/>
      <c r="E73" s="130"/>
      <c r="F73" s="130"/>
      <c r="G73" s="130"/>
      <c r="H73" s="144">
        <f>G73/data!$J$20</f>
        <v>0</v>
      </c>
      <c r="I73" s="130"/>
      <c r="J73" s="144">
        <f t="shared" si="26"/>
        <v>0</v>
      </c>
      <c r="K73" s="370"/>
      <c r="L73" s="307"/>
      <c r="M73" s="307"/>
      <c r="N73" s="307"/>
    </row>
    <row r="74" spans="1:14" ht="15" customHeight="1" x14ac:dyDescent="0.2">
      <c r="A74" s="11" t="s">
        <v>88</v>
      </c>
      <c r="B74" s="519" t="s">
        <v>89</v>
      </c>
      <c r="C74" s="453"/>
      <c r="D74" s="453"/>
      <c r="E74" s="130"/>
      <c r="F74" s="130"/>
      <c r="G74" s="130"/>
      <c r="H74" s="144">
        <f>G74/data!$J$20</f>
        <v>0</v>
      </c>
      <c r="I74" s="130"/>
      <c r="J74" s="144">
        <f t="shared" si="26"/>
        <v>0</v>
      </c>
      <c r="K74" s="370"/>
      <c r="L74" s="307"/>
      <c r="M74" s="307"/>
      <c r="N74" s="307"/>
    </row>
    <row r="75" spans="1:14" ht="15" customHeight="1" x14ac:dyDescent="0.2">
      <c r="A75" s="11" t="s">
        <v>90</v>
      </c>
      <c r="B75" s="519" t="s">
        <v>91</v>
      </c>
      <c r="C75" s="453"/>
      <c r="D75" s="453"/>
      <c r="E75" s="130"/>
      <c r="F75" s="130"/>
      <c r="G75" s="130"/>
      <c r="H75" s="144">
        <f>G75/data!$J$20</f>
        <v>0</v>
      </c>
      <c r="I75" s="130"/>
      <c r="J75" s="144">
        <f t="shared" si="26"/>
        <v>0</v>
      </c>
      <c r="K75" s="370"/>
      <c r="L75" s="307"/>
      <c r="M75" s="307"/>
      <c r="N75" s="307"/>
    </row>
    <row r="76" spans="1:14" ht="15" customHeight="1" x14ac:dyDescent="0.2">
      <c r="A76" s="11" t="s">
        <v>92</v>
      </c>
      <c r="B76" s="519" t="s">
        <v>93</v>
      </c>
      <c r="C76" s="453"/>
      <c r="D76" s="453"/>
      <c r="E76" s="130"/>
      <c r="F76" s="130"/>
      <c r="G76" s="130"/>
      <c r="H76" s="144">
        <f>G76/data!$J$20</f>
        <v>0</v>
      </c>
      <c r="I76" s="130"/>
      <c r="J76" s="144">
        <f t="shared" si="26"/>
        <v>0</v>
      </c>
      <c r="K76" s="370"/>
      <c r="L76" s="307"/>
      <c r="M76" s="307"/>
      <c r="N76" s="307"/>
    </row>
    <row r="77" spans="1:14" ht="15" customHeight="1" x14ac:dyDescent="0.2">
      <c r="A77" s="11" t="s">
        <v>94</v>
      </c>
      <c r="B77" s="519" t="s">
        <v>95</v>
      </c>
      <c r="C77" s="453"/>
      <c r="D77" s="453"/>
      <c r="E77" s="130"/>
      <c r="F77" s="130"/>
      <c r="G77" s="130"/>
      <c r="H77" s="144">
        <f>G77/data!$J$20</f>
        <v>0</v>
      </c>
      <c r="I77" s="130"/>
      <c r="J77" s="144">
        <f t="shared" si="26"/>
        <v>0</v>
      </c>
      <c r="K77" s="370"/>
      <c r="L77" s="307"/>
      <c r="M77" s="307"/>
      <c r="N77" s="307"/>
    </row>
    <row r="78" spans="1:14" x14ac:dyDescent="0.2">
      <c r="A78" s="11" t="s">
        <v>96</v>
      </c>
      <c r="B78" s="519" t="s">
        <v>97</v>
      </c>
      <c r="C78" s="453"/>
      <c r="D78" s="453"/>
      <c r="E78" s="130"/>
      <c r="F78" s="130"/>
      <c r="G78" s="130"/>
      <c r="H78" s="144">
        <f>G78/data!$J$20</f>
        <v>0</v>
      </c>
      <c r="I78" s="130"/>
      <c r="J78" s="144">
        <f t="shared" si="26"/>
        <v>0</v>
      </c>
      <c r="K78" s="370"/>
      <c r="L78" s="307"/>
      <c r="M78" s="307"/>
      <c r="N78" s="307"/>
    </row>
    <row r="79" spans="1:14" x14ac:dyDescent="0.2">
      <c r="A79" s="11" t="s">
        <v>98</v>
      </c>
      <c r="B79" s="519" t="s">
        <v>99</v>
      </c>
      <c r="C79" s="453"/>
      <c r="D79" s="453"/>
      <c r="E79" s="130"/>
      <c r="F79" s="130"/>
      <c r="G79" s="130"/>
      <c r="H79" s="144">
        <f>G79/data!$J$20</f>
        <v>0</v>
      </c>
      <c r="I79" s="130"/>
      <c r="J79" s="144">
        <f t="shared" si="26"/>
        <v>0</v>
      </c>
      <c r="K79" s="370"/>
      <c r="L79" s="307"/>
      <c r="M79" s="307"/>
      <c r="N79" s="307"/>
    </row>
    <row r="80" spans="1:14" x14ac:dyDescent="0.2">
      <c r="A80" s="11" t="s">
        <v>100</v>
      </c>
      <c r="B80" s="519" t="s">
        <v>61</v>
      </c>
      <c r="C80" s="519"/>
      <c r="D80" s="519"/>
      <c r="E80" s="36">
        <f t="shared" ref="E80:J80" si="27">E81+E82+E83+E84+E85+E86+E87+E88</f>
        <v>0</v>
      </c>
      <c r="F80" s="36">
        <f t="shared" si="27"/>
        <v>0</v>
      </c>
      <c r="G80" s="36">
        <f t="shared" si="27"/>
        <v>0</v>
      </c>
      <c r="H80" s="144">
        <f t="shared" si="27"/>
        <v>0</v>
      </c>
      <c r="I80" s="36">
        <f t="shared" si="27"/>
        <v>0</v>
      </c>
      <c r="J80" s="144">
        <f t="shared" si="27"/>
        <v>0</v>
      </c>
      <c r="K80" s="370"/>
      <c r="L80" s="306">
        <f t="shared" ref="L80:N80" si="28">E80</f>
        <v>0</v>
      </c>
      <c r="M80" s="306">
        <f t="shared" si="28"/>
        <v>0</v>
      </c>
      <c r="N80" s="306">
        <f t="shared" si="28"/>
        <v>0</v>
      </c>
    </row>
    <row r="81" spans="1:18" ht="15" customHeight="1" x14ac:dyDescent="0.2">
      <c r="A81" s="11" t="s">
        <v>101</v>
      </c>
      <c r="B81" s="519" t="s">
        <v>102</v>
      </c>
      <c r="C81" s="453"/>
      <c r="D81" s="453"/>
      <c r="E81" s="130"/>
      <c r="F81" s="130"/>
      <c r="G81" s="130"/>
      <c r="H81" s="144">
        <f>G81/data!$J$20</f>
        <v>0</v>
      </c>
      <c r="I81" s="130"/>
      <c r="J81" s="144">
        <f>E81+F81+H81+I81</f>
        <v>0</v>
      </c>
      <c r="K81" s="370"/>
      <c r="L81" s="307"/>
      <c r="M81" s="307"/>
      <c r="N81" s="307"/>
    </row>
    <row r="82" spans="1:18" ht="15" customHeight="1" x14ac:dyDescent="0.2">
      <c r="A82" s="11" t="s">
        <v>103</v>
      </c>
      <c r="B82" s="519" t="s">
        <v>104</v>
      </c>
      <c r="C82" s="453"/>
      <c r="D82" s="453"/>
      <c r="E82" s="130"/>
      <c r="F82" s="130"/>
      <c r="G82" s="130"/>
      <c r="H82" s="144">
        <f>G82/data!$J$20</f>
        <v>0</v>
      </c>
      <c r="I82" s="130"/>
      <c r="J82" s="144">
        <f t="shared" ref="J82:J90" si="29">E82+F82+H82+I82</f>
        <v>0</v>
      </c>
      <c r="K82" s="370"/>
      <c r="L82" s="307"/>
      <c r="M82" s="307"/>
      <c r="N82" s="307"/>
    </row>
    <row r="83" spans="1:18" ht="15" customHeight="1" x14ac:dyDescent="0.2">
      <c r="A83" s="11" t="s">
        <v>105</v>
      </c>
      <c r="B83" s="519" t="s">
        <v>106</v>
      </c>
      <c r="C83" s="453"/>
      <c r="D83" s="453"/>
      <c r="E83" s="130"/>
      <c r="F83" s="130"/>
      <c r="G83" s="130"/>
      <c r="H83" s="144">
        <f>G83/data!$J$20</f>
        <v>0</v>
      </c>
      <c r="I83" s="130"/>
      <c r="J83" s="144">
        <f t="shared" si="29"/>
        <v>0</v>
      </c>
      <c r="K83" s="370"/>
      <c r="L83" s="307"/>
      <c r="M83" s="307"/>
      <c r="N83" s="307"/>
    </row>
    <row r="84" spans="1:18" x14ac:dyDescent="0.2">
      <c r="A84" s="11" t="s">
        <v>107</v>
      </c>
      <c r="B84" s="519" t="s">
        <v>108</v>
      </c>
      <c r="C84" s="453"/>
      <c r="D84" s="453"/>
      <c r="E84" s="130"/>
      <c r="F84" s="130"/>
      <c r="G84" s="130"/>
      <c r="H84" s="144">
        <f>G84/data!$J$20</f>
        <v>0</v>
      </c>
      <c r="I84" s="130"/>
      <c r="J84" s="144">
        <f t="shared" si="29"/>
        <v>0</v>
      </c>
      <c r="K84" s="370"/>
      <c r="L84" s="307"/>
      <c r="M84" s="307"/>
      <c r="N84" s="307"/>
    </row>
    <row r="85" spans="1:18" x14ac:dyDescent="0.2">
      <c r="A85" s="11" t="s">
        <v>109</v>
      </c>
      <c r="B85" s="519" t="s">
        <v>110</v>
      </c>
      <c r="C85" s="453"/>
      <c r="D85" s="453"/>
      <c r="E85" s="130"/>
      <c r="F85" s="130"/>
      <c r="G85" s="130"/>
      <c r="H85" s="144">
        <f>G85/data!$J$20</f>
        <v>0</v>
      </c>
      <c r="I85" s="130"/>
      <c r="J85" s="144">
        <f t="shared" si="29"/>
        <v>0</v>
      </c>
      <c r="K85" s="370"/>
      <c r="L85" s="307"/>
      <c r="M85" s="307"/>
      <c r="N85" s="307"/>
    </row>
    <row r="86" spans="1:18" ht="15" customHeight="1" x14ac:dyDescent="0.2">
      <c r="A86" s="11" t="s">
        <v>111</v>
      </c>
      <c r="B86" s="519" t="s">
        <v>112</v>
      </c>
      <c r="C86" s="453"/>
      <c r="D86" s="453"/>
      <c r="E86" s="130"/>
      <c r="F86" s="130"/>
      <c r="G86" s="130"/>
      <c r="H86" s="144">
        <f>G86/data!$J$20</f>
        <v>0</v>
      </c>
      <c r="I86" s="130"/>
      <c r="J86" s="144">
        <f t="shared" si="29"/>
        <v>0</v>
      </c>
      <c r="K86" s="370"/>
      <c r="L86" s="307"/>
      <c r="M86" s="307"/>
      <c r="N86" s="307"/>
    </row>
    <row r="87" spans="1:18" x14ac:dyDescent="0.2">
      <c r="A87" s="11" t="s">
        <v>113</v>
      </c>
      <c r="B87" s="519" t="s">
        <v>114</v>
      </c>
      <c r="C87" s="453"/>
      <c r="D87" s="453"/>
      <c r="E87" s="130"/>
      <c r="F87" s="130"/>
      <c r="G87" s="130"/>
      <c r="H87" s="144">
        <f>G87/data!$J$20</f>
        <v>0</v>
      </c>
      <c r="I87" s="130"/>
      <c r="J87" s="144">
        <f t="shared" si="29"/>
        <v>0</v>
      </c>
      <c r="K87" s="370"/>
      <c r="L87" s="307"/>
      <c r="M87" s="307"/>
      <c r="N87" s="307"/>
    </row>
    <row r="88" spans="1:18" ht="15" customHeight="1" x14ac:dyDescent="0.2">
      <c r="A88" s="11" t="s">
        <v>115</v>
      </c>
      <c r="B88" s="519" t="s">
        <v>116</v>
      </c>
      <c r="C88" s="453"/>
      <c r="D88" s="453"/>
      <c r="E88" s="130"/>
      <c r="F88" s="130"/>
      <c r="G88" s="130"/>
      <c r="H88" s="144">
        <f>G88/data!$J$20</f>
        <v>0</v>
      </c>
      <c r="I88" s="130"/>
      <c r="J88" s="144">
        <f t="shared" si="29"/>
        <v>0</v>
      </c>
      <c r="K88" s="370"/>
      <c r="L88" s="307"/>
      <c r="M88" s="307"/>
      <c r="N88" s="307"/>
    </row>
    <row r="89" spans="1:18" ht="15" customHeight="1" x14ac:dyDescent="0.2">
      <c r="A89" s="11" t="s">
        <v>117</v>
      </c>
      <c r="B89" s="519" t="s">
        <v>62</v>
      </c>
      <c r="C89" s="519"/>
      <c r="D89" s="519"/>
      <c r="E89" s="130"/>
      <c r="F89" s="130"/>
      <c r="G89" s="130"/>
      <c r="H89" s="144">
        <f>G89/data!$J$20</f>
        <v>0</v>
      </c>
      <c r="I89" s="130"/>
      <c r="J89" s="144">
        <f t="shared" si="29"/>
        <v>0</v>
      </c>
      <c r="K89" s="370"/>
      <c r="L89" s="306">
        <f t="shared" ref="L89:N89" si="30">E89</f>
        <v>0</v>
      </c>
      <c r="M89" s="306">
        <f t="shared" si="30"/>
        <v>0</v>
      </c>
      <c r="N89" s="306">
        <f t="shared" si="30"/>
        <v>0</v>
      </c>
    </row>
    <row r="90" spans="1:18" ht="30.75" customHeight="1" x14ac:dyDescent="0.2">
      <c r="A90" s="11" t="s">
        <v>118</v>
      </c>
      <c r="B90" s="519" t="s">
        <v>63</v>
      </c>
      <c r="C90" s="519"/>
      <c r="D90" s="519"/>
      <c r="E90" s="130"/>
      <c r="F90" s="130"/>
      <c r="G90" s="130"/>
      <c r="H90" s="144">
        <f>G90/data!$J$20</f>
        <v>0</v>
      </c>
      <c r="I90" s="130"/>
      <c r="J90" s="144">
        <f t="shared" si="29"/>
        <v>0</v>
      </c>
      <c r="K90" s="370"/>
      <c r="L90" s="306">
        <f t="shared" ref="L90:N90" si="31">E90</f>
        <v>0</v>
      </c>
      <c r="M90" s="306">
        <f t="shared" si="31"/>
        <v>0</v>
      </c>
      <c r="N90" s="306">
        <f t="shared" si="31"/>
        <v>0</v>
      </c>
    </row>
    <row r="91" spans="1:18" ht="57" customHeight="1" x14ac:dyDescent="0.25">
      <c r="A91" s="10" t="s">
        <v>119</v>
      </c>
      <c r="B91" s="598" t="s">
        <v>64</v>
      </c>
      <c r="C91" s="598"/>
      <c r="D91" s="598"/>
      <c r="E91" s="131">
        <f t="shared" ref="E91:J91" si="32">E92+E98+E102</f>
        <v>0</v>
      </c>
      <c r="F91" s="131">
        <f t="shared" si="32"/>
        <v>0</v>
      </c>
      <c r="G91" s="131">
        <f t="shared" si="32"/>
        <v>0</v>
      </c>
      <c r="H91" s="143">
        <f t="shared" si="32"/>
        <v>0</v>
      </c>
      <c r="I91" s="132">
        <f t="shared" si="32"/>
        <v>0</v>
      </c>
      <c r="J91" s="143">
        <f t="shared" si="32"/>
        <v>0</v>
      </c>
      <c r="K91" s="370"/>
      <c r="L91" s="307"/>
      <c r="M91" s="307"/>
      <c r="N91" s="307"/>
      <c r="P91" s="596" t="s">
        <v>798</v>
      </c>
      <c r="Q91" s="597"/>
      <c r="R91" s="597"/>
    </row>
    <row r="92" spans="1:18" ht="27.75" customHeight="1" x14ac:dyDescent="0.2">
      <c r="A92" s="11" t="s">
        <v>120</v>
      </c>
      <c r="B92" s="519" t="s">
        <v>121</v>
      </c>
      <c r="C92" s="519"/>
      <c r="D92" s="519"/>
      <c r="E92" s="36">
        <f t="shared" ref="E92:J92" si="33">E93+E94+E95+E96+E97</f>
        <v>0</v>
      </c>
      <c r="F92" s="36">
        <f t="shared" si="33"/>
        <v>0</v>
      </c>
      <c r="G92" s="36">
        <f t="shared" si="33"/>
        <v>0</v>
      </c>
      <c r="H92" s="144">
        <f t="shared" si="33"/>
        <v>0</v>
      </c>
      <c r="I92" s="36">
        <f t="shared" si="33"/>
        <v>0</v>
      </c>
      <c r="J92" s="144">
        <f t="shared" si="33"/>
        <v>0</v>
      </c>
      <c r="K92" s="370"/>
      <c r="L92" s="306">
        <f t="shared" ref="L92:N92" si="34">E92</f>
        <v>0</v>
      </c>
      <c r="M92" s="306">
        <f t="shared" si="34"/>
        <v>0</v>
      </c>
      <c r="N92" s="306">
        <f t="shared" si="34"/>
        <v>0</v>
      </c>
    </row>
    <row r="93" spans="1:18" x14ac:dyDescent="0.2">
      <c r="A93" s="11" t="s">
        <v>122</v>
      </c>
      <c r="B93" s="519" t="s">
        <v>123</v>
      </c>
      <c r="C93" s="519"/>
      <c r="D93" s="519"/>
      <c r="E93" s="130"/>
      <c r="F93" s="130"/>
      <c r="G93" s="130"/>
      <c r="H93" s="144">
        <f>G93/data!$J$20</f>
        <v>0</v>
      </c>
      <c r="I93" s="130"/>
      <c r="J93" s="144">
        <f>E93+F93+H93+I93</f>
        <v>0</v>
      </c>
      <c r="K93" s="370"/>
      <c r="L93" s="307"/>
      <c r="M93" s="307"/>
      <c r="N93" s="307"/>
    </row>
    <row r="94" spans="1:18" ht="15" customHeight="1" x14ac:dyDescent="0.2">
      <c r="A94" s="11" t="s">
        <v>124</v>
      </c>
      <c r="B94" s="519" t="s">
        <v>125</v>
      </c>
      <c r="C94" s="519"/>
      <c r="D94" s="519"/>
      <c r="E94" s="130"/>
      <c r="F94" s="130"/>
      <c r="G94" s="130"/>
      <c r="H94" s="144">
        <f>G94/data!$J$20</f>
        <v>0</v>
      </c>
      <c r="I94" s="130"/>
      <c r="J94" s="144">
        <f>E94+F94+H94+I94</f>
        <v>0</v>
      </c>
      <c r="K94" s="370"/>
      <c r="L94" s="307"/>
      <c r="M94" s="307"/>
      <c r="N94" s="307"/>
    </row>
    <row r="95" spans="1:18" x14ac:dyDescent="0.2">
      <c r="A95" s="11" t="s">
        <v>126</v>
      </c>
      <c r="B95" s="519" t="s">
        <v>127</v>
      </c>
      <c r="C95" s="453"/>
      <c r="D95" s="453"/>
      <c r="E95" s="130"/>
      <c r="F95" s="130"/>
      <c r="G95" s="130"/>
      <c r="H95" s="144">
        <f>G95/data!$J$20</f>
        <v>0</v>
      </c>
      <c r="I95" s="130"/>
      <c r="J95" s="144">
        <f>E95+F95+H95+I95</f>
        <v>0</v>
      </c>
      <c r="K95" s="370"/>
      <c r="L95" s="307"/>
      <c r="M95" s="307"/>
      <c r="N95" s="307"/>
    </row>
    <row r="96" spans="1:18" ht="15" customHeight="1" x14ac:dyDescent="0.2">
      <c r="A96" s="11" t="s">
        <v>128</v>
      </c>
      <c r="B96" s="519" t="s">
        <v>129</v>
      </c>
      <c r="C96" s="453"/>
      <c r="D96" s="453"/>
      <c r="E96" s="130"/>
      <c r="F96" s="130"/>
      <c r="G96" s="130"/>
      <c r="H96" s="144">
        <f>G96/data!$J$20</f>
        <v>0</v>
      </c>
      <c r="I96" s="130"/>
      <c r="J96" s="144">
        <f>E96+F96+H96+I96</f>
        <v>0</v>
      </c>
      <c r="K96" s="370"/>
      <c r="L96" s="307"/>
      <c r="M96" s="307"/>
      <c r="N96" s="307"/>
    </row>
    <row r="97" spans="1:21" ht="27" customHeight="1" x14ac:dyDescent="0.2">
      <c r="A97" s="11" t="s">
        <v>130</v>
      </c>
      <c r="B97" s="519" t="s">
        <v>131</v>
      </c>
      <c r="C97" s="453"/>
      <c r="D97" s="453"/>
      <c r="E97" s="130"/>
      <c r="F97" s="130"/>
      <c r="G97" s="130"/>
      <c r="H97" s="144">
        <f>G97/data!$J$20</f>
        <v>0</v>
      </c>
      <c r="I97" s="130"/>
      <c r="J97" s="144">
        <f>E97+F97+H97+I97</f>
        <v>0</v>
      </c>
      <c r="K97" s="370"/>
      <c r="L97" s="307"/>
      <c r="M97" s="307"/>
      <c r="N97" s="307"/>
    </row>
    <row r="98" spans="1:21" ht="15" customHeight="1" x14ac:dyDescent="0.2">
      <c r="A98" s="11" t="s">
        <v>132</v>
      </c>
      <c r="B98" s="519" t="s">
        <v>65</v>
      </c>
      <c r="C98" s="453"/>
      <c r="D98" s="453"/>
      <c r="E98" s="36">
        <f t="shared" ref="E98:J98" si="35">E99+E100+E101</f>
        <v>0</v>
      </c>
      <c r="F98" s="36">
        <f t="shared" si="35"/>
        <v>0</v>
      </c>
      <c r="G98" s="36">
        <f t="shared" si="35"/>
        <v>0</v>
      </c>
      <c r="H98" s="144">
        <f t="shared" si="35"/>
        <v>0</v>
      </c>
      <c r="I98" s="36">
        <f t="shared" si="35"/>
        <v>0</v>
      </c>
      <c r="J98" s="144">
        <f t="shared" si="35"/>
        <v>0</v>
      </c>
      <c r="K98" s="370"/>
      <c r="L98" s="306">
        <f t="shared" ref="L98:N98" si="36">E98</f>
        <v>0</v>
      </c>
      <c r="M98" s="306">
        <f t="shared" si="36"/>
        <v>0</v>
      </c>
      <c r="N98" s="306">
        <f t="shared" si="36"/>
        <v>0</v>
      </c>
    </row>
    <row r="99" spans="1:21" ht="15" customHeight="1" x14ac:dyDescent="0.2">
      <c r="A99" s="11" t="s">
        <v>133</v>
      </c>
      <c r="B99" s="519" t="s">
        <v>134</v>
      </c>
      <c r="C99" s="453"/>
      <c r="D99" s="453"/>
      <c r="E99" s="130"/>
      <c r="F99" s="130"/>
      <c r="G99" s="130"/>
      <c r="H99" s="144">
        <f>G99/data!$J$20</f>
        <v>0</v>
      </c>
      <c r="I99" s="130"/>
      <c r="J99" s="144">
        <f>E99+F99+H99+I99</f>
        <v>0</v>
      </c>
      <c r="K99" s="370"/>
      <c r="L99" s="307"/>
      <c r="M99" s="307"/>
      <c r="N99" s="307"/>
    </row>
    <row r="100" spans="1:21" x14ac:dyDescent="0.2">
      <c r="A100" s="11" t="s">
        <v>135</v>
      </c>
      <c r="B100" s="519" t="s">
        <v>136</v>
      </c>
      <c r="C100" s="453"/>
      <c r="D100" s="453"/>
      <c r="E100" s="130"/>
      <c r="F100" s="130"/>
      <c r="G100" s="130"/>
      <c r="H100" s="144">
        <f>G100/data!$J$20</f>
        <v>0</v>
      </c>
      <c r="I100" s="130"/>
      <c r="J100" s="144">
        <f>E100+F100+H100+I100</f>
        <v>0</v>
      </c>
      <c r="K100" s="370"/>
      <c r="L100" s="307"/>
      <c r="M100" s="307"/>
      <c r="N100" s="307"/>
    </row>
    <row r="101" spans="1:21" ht="15" customHeight="1" x14ac:dyDescent="0.2">
      <c r="A101" s="11" t="s">
        <v>137</v>
      </c>
      <c r="B101" s="519" t="s">
        <v>138</v>
      </c>
      <c r="C101" s="453"/>
      <c r="D101" s="453"/>
      <c r="E101" s="130"/>
      <c r="F101" s="130"/>
      <c r="G101" s="130"/>
      <c r="H101" s="144">
        <f>G101/data!$J$20</f>
        <v>0</v>
      </c>
      <c r="I101" s="130"/>
      <c r="J101" s="144">
        <f>E101+F101+H101+I101</f>
        <v>0</v>
      </c>
      <c r="K101" s="370"/>
      <c r="L101" s="307"/>
      <c r="M101" s="307"/>
      <c r="N101" s="307"/>
    </row>
    <row r="102" spans="1:21" ht="15" customHeight="1" x14ac:dyDescent="0.2">
      <c r="A102" s="11" t="s">
        <v>139</v>
      </c>
      <c r="B102" s="519" t="s">
        <v>66</v>
      </c>
      <c r="C102" s="453"/>
      <c r="D102" s="453"/>
      <c r="E102" s="36">
        <f t="shared" ref="E102:J102" si="37">E103+E104+E105</f>
        <v>0</v>
      </c>
      <c r="F102" s="36">
        <f t="shared" si="37"/>
        <v>0</v>
      </c>
      <c r="G102" s="36">
        <f t="shared" si="37"/>
        <v>0</v>
      </c>
      <c r="H102" s="144">
        <f t="shared" si="37"/>
        <v>0</v>
      </c>
      <c r="I102" s="36">
        <f t="shared" si="37"/>
        <v>0</v>
      </c>
      <c r="J102" s="144">
        <f t="shared" si="37"/>
        <v>0</v>
      </c>
      <c r="K102" s="370"/>
      <c r="L102" s="306">
        <f t="shared" ref="L102:N102" si="38">E102</f>
        <v>0</v>
      </c>
      <c r="M102" s="306">
        <f t="shared" si="38"/>
        <v>0</v>
      </c>
      <c r="N102" s="306">
        <f t="shared" si="38"/>
        <v>0</v>
      </c>
    </row>
    <row r="103" spans="1:21" ht="30" customHeight="1" x14ac:dyDescent="0.2">
      <c r="A103" s="11" t="s">
        <v>140</v>
      </c>
      <c r="B103" s="519" t="s">
        <v>141</v>
      </c>
      <c r="C103" s="453"/>
      <c r="D103" s="453"/>
      <c r="E103" s="130"/>
      <c r="F103" s="130"/>
      <c r="G103" s="130"/>
      <c r="H103" s="144">
        <f>G103/data!$J$20</f>
        <v>0</v>
      </c>
      <c r="I103" s="130"/>
      <c r="J103" s="144">
        <f>E103+F103+H103+I103</f>
        <v>0</v>
      </c>
      <c r="K103" s="370"/>
      <c r="L103" s="307"/>
      <c r="M103" s="307"/>
      <c r="N103" s="307"/>
    </row>
    <row r="104" spans="1:21" ht="15" customHeight="1" x14ac:dyDescent="0.2">
      <c r="A104" s="11" t="s">
        <v>142</v>
      </c>
      <c r="B104" s="519" t="s">
        <v>143</v>
      </c>
      <c r="C104" s="453"/>
      <c r="D104" s="453"/>
      <c r="E104" s="130"/>
      <c r="F104" s="130"/>
      <c r="G104" s="130"/>
      <c r="H104" s="144">
        <f>G104/data!$J$20</f>
        <v>0</v>
      </c>
      <c r="I104" s="130"/>
      <c r="J104" s="144">
        <f>E104+F104+H104+I104</f>
        <v>0</v>
      </c>
      <c r="K104" s="370"/>
      <c r="L104" s="307"/>
      <c r="M104" s="307"/>
      <c r="N104" s="307"/>
    </row>
    <row r="105" spans="1:21" ht="15" customHeight="1" x14ac:dyDescent="0.2">
      <c r="A105" s="11" t="s">
        <v>144</v>
      </c>
      <c r="B105" s="519" t="s">
        <v>145</v>
      </c>
      <c r="C105" s="453"/>
      <c r="D105" s="453"/>
      <c r="E105" s="130"/>
      <c r="F105" s="130"/>
      <c r="G105" s="130"/>
      <c r="H105" s="144">
        <f>G105/data!$J$20</f>
        <v>0</v>
      </c>
      <c r="I105" s="130"/>
      <c r="J105" s="144">
        <f>E105+F105+H105+I105</f>
        <v>0</v>
      </c>
      <c r="K105" s="370"/>
      <c r="L105" s="307"/>
      <c r="M105" s="307"/>
      <c r="N105" s="307"/>
    </row>
    <row r="106" spans="1:21" x14ac:dyDescent="0.2">
      <c r="A106" s="10"/>
      <c r="B106" s="598" t="s">
        <v>56</v>
      </c>
      <c r="C106" s="598"/>
      <c r="D106" s="598"/>
      <c r="E106" s="131">
        <f t="shared" ref="E106:J106" si="39">E59+E91</f>
        <v>0</v>
      </c>
      <c r="F106" s="131">
        <f t="shared" si="39"/>
        <v>0</v>
      </c>
      <c r="G106" s="131">
        <f t="shared" si="39"/>
        <v>0</v>
      </c>
      <c r="H106" s="143">
        <f t="shared" si="39"/>
        <v>0</v>
      </c>
      <c r="I106" s="131">
        <f t="shared" si="39"/>
        <v>0</v>
      </c>
      <c r="J106" s="143">
        <f t="shared" si="39"/>
        <v>0</v>
      </c>
      <c r="K106" s="370"/>
      <c r="L106" s="307"/>
      <c r="M106" s="307"/>
      <c r="N106" s="307"/>
    </row>
    <row r="107" spans="1:21" x14ac:dyDescent="0.2">
      <c r="A107" s="393"/>
      <c r="B107" s="394"/>
      <c r="C107" s="394"/>
      <c r="D107" s="394"/>
      <c r="E107" s="370"/>
      <c r="F107" s="370"/>
      <c r="G107" s="370"/>
      <c r="H107" s="370"/>
      <c r="I107" s="370"/>
      <c r="J107" s="370"/>
      <c r="K107" s="370"/>
    </row>
    <row r="108" spans="1:21" ht="77.099999999999994" customHeight="1" x14ac:dyDescent="0.2">
      <c r="A108" s="605" t="s">
        <v>41</v>
      </c>
      <c r="B108" s="605"/>
      <c r="C108" s="605"/>
      <c r="D108" s="605"/>
      <c r="E108" s="551"/>
      <c r="F108" s="551"/>
      <c r="G108" s="551"/>
      <c r="H108" s="551"/>
      <c r="I108" s="551"/>
      <c r="J108" s="551"/>
      <c r="K108" s="370"/>
    </row>
    <row r="109" spans="1:21" x14ac:dyDescent="0.2">
      <c r="A109" s="395"/>
      <c r="B109" s="396"/>
      <c r="C109" s="396"/>
      <c r="D109" s="396"/>
      <c r="E109" s="396"/>
      <c r="F109" s="370"/>
      <c r="G109" s="370"/>
      <c r="H109" s="370"/>
      <c r="I109" s="370"/>
      <c r="J109" s="370"/>
      <c r="K109" s="370"/>
    </row>
    <row r="110" spans="1:21" ht="47.25" customHeight="1" x14ac:dyDescent="0.2">
      <c r="A110" s="602" t="s">
        <v>562</v>
      </c>
      <c r="B110" s="603"/>
      <c r="C110" s="603"/>
      <c r="D110" s="603"/>
      <c r="E110" s="604"/>
      <c r="F110" s="604"/>
      <c r="G110" s="604"/>
      <c r="H110" s="604"/>
      <c r="I110" s="604"/>
      <c r="J110" s="604"/>
      <c r="K110" s="604"/>
      <c r="L110" s="401"/>
      <c r="M110" s="614" t="s">
        <v>547</v>
      </c>
      <c r="N110" s="615"/>
      <c r="O110" s="615"/>
      <c r="P110" s="370"/>
      <c r="Q110" s="370"/>
      <c r="R110" s="370"/>
      <c r="S110" s="370"/>
      <c r="T110" s="370"/>
    </row>
    <row r="111" spans="1:21" ht="30.75" customHeight="1" x14ac:dyDescent="0.25">
      <c r="A111" s="397"/>
      <c r="B111" s="398" t="s">
        <v>829</v>
      </c>
      <c r="C111" s="399"/>
      <c r="D111" s="399"/>
      <c r="E111" s="400"/>
      <c r="F111" s="370"/>
      <c r="G111" s="370"/>
      <c r="H111" s="370"/>
      <c r="I111" s="370"/>
      <c r="J111" s="370"/>
      <c r="K111" s="370"/>
      <c r="L111" s="402"/>
      <c r="M111" s="403"/>
      <c r="N111" s="594" t="s">
        <v>796</v>
      </c>
      <c r="O111" s="595"/>
      <c r="P111" s="595"/>
      <c r="Q111" s="595"/>
      <c r="R111" s="403"/>
      <c r="S111" s="404"/>
      <c r="T111" s="404"/>
      <c r="U111" s="337"/>
    </row>
    <row r="112" spans="1:21" ht="63.75" x14ac:dyDescent="0.2">
      <c r="A112" s="520" t="s">
        <v>545</v>
      </c>
      <c r="B112" s="606"/>
      <c r="C112" s="607"/>
      <c r="D112" s="18" t="s">
        <v>400</v>
      </c>
      <c r="E112" s="129" t="s">
        <v>401</v>
      </c>
      <c r="F112" s="129" t="s">
        <v>546</v>
      </c>
      <c r="G112" s="168" t="s">
        <v>563</v>
      </c>
      <c r="H112" s="129" t="s">
        <v>772</v>
      </c>
      <c r="I112" s="129" t="s">
        <v>773</v>
      </c>
      <c r="J112" s="129" t="s">
        <v>453</v>
      </c>
      <c r="K112" s="129" t="s">
        <v>452</v>
      </c>
      <c r="L112" s="281" t="s">
        <v>402</v>
      </c>
      <c r="M112" s="334" t="s">
        <v>465</v>
      </c>
      <c r="N112" s="335" t="s">
        <v>469</v>
      </c>
      <c r="O112" s="335" t="s">
        <v>470</v>
      </c>
      <c r="P112" s="335" t="s">
        <v>471</v>
      </c>
      <c r="Q112" s="335" t="s">
        <v>472</v>
      </c>
      <c r="R112" s="334" t="s">
        <v>146</v>
      </c>
      <c r="T112" s="370"/>
    </row>
    <row r="113" spans="1:20" x14ac:dyDescent="0.2">
      <c r="A113" s="599"/>
      <c r="B113" s="600"/>
      <c r="C113" s="601"/>
      <c r="D113" s="33"/>
      <c r="E113" s="34"/>
      <c r="F113" s="123"/>
      <c r="G113" s="267"/>
      <c r="H113" s="32"/>
      <c r="I113" s="32"/>
      <c r="J113" s="139">
        <f>NETWORKDAYS(H113,I113,data!$J$3:$J$17)</f>
        <v>0</v>
      </c>
      <c r="K113" s="140">
        <f>IF(E113="DPP",G113,J113*8*F113)</f>
        <v>0</v>
      </c>
      <c r="L113" s="331"/>
      <c r="M113" s="289">
        <f>K113*L113</f>
        <v>0</v>
      </c>
      <c r="N113" s="290">
        <f>IF($E113="PP",($K113/data!$J$20),0)</f>
        <v>0</v>
      </c>
      <c r="O113" s="162">
        <f>IF($E113="DPP",($G113/data!$J$20),0)</f>
        <v>0</v>
      </c>
      <c r="P113" s="162">
        <f>IF($E113="DPČ",($K113/data!$J$20),0)</f>
        <v>0</v>
      </c>
      <c r="Q113" s="162">
        <f>IF($E113="OS",($K113/data!$J$20),0)</f>
        <v>0</v>
      </c>
      <c r="R113" s="34"/>
      <c r="S113" s="6">
        <f>IF(E113="DPČ",0.5,1)</f>
        <v>1</v>
      </c>
      <c r="T113" s="370"/>
    </row>
    <row r="114" spans="1:20" x14ac:dyDescent="0.2">
      <c r="A114" s="599"/>
      <c r="B114" s="600"/>
      <c r="C114" s="601"/>
      <c r="D114" s="33"/>
      <c r="E114" s="34"/>
      <c r="F114" s="123"/>
      <c r="G114" s="267"/>
      <c r="H114" s="32"/>
      <c r="I114" s="32"/>
      <c r="J114" s="139">
        <f>NETWORKDAYS(H114,I114,data!$J$3:$J$17)</f>
        <v>0</v>
      </c>
      <c r="K114" s="140">
        <f t="shared" ref="K114:K162" si="40">IF(E114="DPP",G114,J114*8*F114)</f>
        <v>0</v>
      </c>
      <c r="L114" s="331"/>
      <c r="M114" s="289">
        <f t="shared" ref="M114:M162" si="41">K114*L114</f>
        <v>0</v>
      </c>
      <c r="N114" s="290">
        <f>IF($E114="PP",($K114/data!$J$20),0)</f>
        <v>0</v>
      </c>
      <c r="O114" s="162">
        <f>IF($E114="DPP",($G114/data!$J$20),0)</f>
        <v>0</v>
      </c>
      <c r="P114" s="162">
        <f>IF($E114="DPČ",($K114/data!$J$20),0)</f>
        <v>0</v>
      </c>
      <c r="Q114" s="162">
        <f>IF($E114="OS",($K114/data!$J$20),0)</f>
        <v>0</v>
      </c>
      <c r="R114" s="34"/>
      <c r="S114" s="6">
        <f t="shared" ref="S114:S163" si="42">IF(E114="DPČ",0.5,1)</f>
        <v>1</v>
      </c>
      <c r="T114" s="370"/>
    </row>
    <row r="115" spans="1:20" x14ac:dyDescent="0.2">
      <c r="A115" s="599"/>
      <c r="B115" s="600"/>
      <c r="C115" s="601"/>
      <c r="D115" s="33"/>
      <c r="E115" s="34"/>
      <c r="F115" s="123"/>
      <c r="G115" s="267"/>
      <c r="H115" s="32"/>
      <c r="I115" s="32"/>
      <c r="J115" s="139">
        <f>NETWORKDAYS(H115,I115,data!$J$3:$J$17)</f>
        <v>0</v>
      </c>
      <c r="K115" s="140">
        <f t="shared" si="40"/>
        <v>0</v>
      </c>
      <c r="L115" s="331"/>
      <c r="M115" s="289">
        <f t="shared" si="41"/>
        <v>0</v>
      </c>
      <c r="N115" s="290">
        <f>IF($E115="PP",($K115/data!$J$20),0)</f>
        <v>0</v>
      </c>
      <c r="O115" s="162">
        <f>IF($E115="DPP",($G115/data!$J$20),0)</f>
        <v>0</v>
      </c>
      <c r="P115" s="162">
        <f>IF($E115="DPČ",($K115/data!$J$20),0)</f>
        <v>0</v>
      </c>
      <c r="Q115" s="162">
        <f>IF($E115="OS",($K115/data!$J$20),0)</f>
        <v>0</v>
      </c>
      <c r="R115" s="34"/>
      <c r="S115" s="6">
        <f t="shared" si="42"/>
        <v>1</v>
      </c>
      <c r="T115" s="370"/>
    </row>
    <row r="116" spans="1:20" x14ac:dyDescent="0.2">
      <c r="A116" s="599"/>
      <c r="B116" s="600"/>
      <c r="C116" s="601"/>
      <c r="D116" s="33"/>
      <c r="E116" s="34"/>
      <c r="F116" s="123"/>
      <c r="G116" s="267"/>
      <c r="H116" s="32"/>
      <c r="I116" s="32"/>
      <c r="J116" s="139">
        <f>NETWORKDAYS(H116,I116,data!$J$3:$J$17)</f>
        <v>0</v>
      </c>
      <c r="K116" s="140">
        <f t="shared" si="40"/>
        <v>0</v>
      </c>
      <c r="L116" s="331"/>
      <c r="M116" s="289">
        <f t="shared" si="41"/>
        <v>0</v>
      </c>
      <c r="N116" s="290">
        <f>IF($E116="PP",($K116/data!$J$20),0)</f>
        <v>0</v>
      </c>
      <c r="O116" s="162">
        <f>IF($E116="DPP",($G116/data!$J$20),0)</f>
        <v>0</v>
      </c>
      <c r="P116" s="162">
        <f>IF($E116="DPČ",($K116/data!$J$20),0)</f>
        <v>0</v>
      </c>
      <c r="Q116" s="162">
        <f>IF($E116="OS",($K116/data!$J$20),0)</f>
        <v>0</v>
      </c>
      <c r="R116" s="34"/>
      <c r="S116" s="6">
        <f t="shared" si="42"/>
        <v>1</v>
      </c>
      <c r="T116" s="370"/>
    </row>
    <row r="117" spans="1:20" x14ac:dyDescent="0.2">
      <c r="A117" s="599"/>
      <c r="B117" s="600"/>
      <c r="C117" s="601"/>
      <c r="D117" s="33"/>
      <c r="E117" s="34"/>
      <c r="F117" s="123"/>
      <c r="G117" s="267"/>
      <c r="H117" s="32"/>
      <c r="I117" s="32"/>
      <c r="J117" s="139">
        <f>NETWORKDAYS(H117,I117,data!$J$3:$J$17)</f>
        <v>0</v>
      </c>
      <c r="K117" s="140">
        <f t="shared" si="40"/>
        <v>0</v>
      </c>
      <c r="L117" s="331"/>
      <c r="M117" s="289">
        <f t="shared" si="41"/>
        <v>0</v>
      </c>
      <c r="N117" s="290">
        <f>IF($E117="PP",($K117/data!$J$20),0)</f>
        <v>0</v>
      </c>
      <c r="O117" s="162">
        <f>IF($E117="DPP",($G117/data!$J$20),0)</f>
        <v>0</v>
      </c>
      <c r="P117" s="162">
        <f>IF($E117="DPČ",($K117/data!$J$20),0)</f>
        <v>0</v>
      </c>
      <c r="Q117" s="162">
        <f>IF($E117="OS",($K117/data!$J$20),0)</f>
        <v>0</v>
      </c>
      <c r="R117" s="34"/>
      <c r="S117" s="6">
        <f t="shared" si="42"/>
        <v>1</v>
      </c>
      <c r="T117" s="370"/>
    </row>
    <row r="118" spans="1:20" ht="15" x14ac:dyDescent="0.25">
      <c r="A118" s="599"/>
      <c r="B118" s="608"/>
      <c r="C118" s="609"/>
      <c r="D118" s="33"/>
      <c r="E118" s="34"/>
      <c r="F118" s="123"/>
      <c r="G118" s="267"/>
      <c r="H118" s="32"/>
      <c r="I118" s="32"/>
      <c r="J118" s="141">
        <f>NETWORKDAYS(H118,I118,data!$J$3:$J$17)</f>
        <v>0</v>
      </c>
      <c r="K118" s="140">
        <f t="shared" si="40"/>
        <v>0</v>
      </c>
      <c r="L118" s="331"/>
      <c r="M118" s="289">
        <f t="shared" si="41"/>
        <v>0</v>
      </c>
      <c r="N118" s="290">
        <f>IF($E118="PP",($K118/data!$J$20),0)</f>
        <v>0</v>
      </c>
      <c r="O118" s="162">
        <f>IF($E118="DPP",($G118/data!$J$20),0)</f>
        <v>0</v>
      </c>
      <c r="P118" s="162">
        <f>IF($E118="DPČ",($K118/data!$J$20),0)</f>
        <v>0</v>
      </c>
      <c r="Q118" s="162">
        <f>IF($E118="OS",($K118/data!$J$20),0)</f>
        <v>0</v>
      </c>
      <c r="R118" s="34"/>
      <c r="S118" s="6">
        <f t="shared" si="42"/>
        <v>1</v>
      </c>
      <c r="T118" s="370"/>
    </row>
    <row r="119" spans="1:20" ht="15" x14ac:dyDescent="0.25">
      <c r="A119" s="599"/>
      <c r="B119" s="608"/>
      <c r="C119" s="609"/>
      <c r="D119" s="33"/>
      <c r="E119" s="34"/>
      <c r="F119" s="123"/>
      <c r="G119" s="267"/>
      <c r="H119" s="32"/>
      <c r="I119" s="32"/>
      <c r="J119" s="141">
        <f>NETWORKDAYS(H119,I119,data!$J$3:$J$17)</f>
        <v>0</v>
      </c>
      <c r="K119" s="140">
        <f t="shared" si="40"/>
        <v>0</v>
      </c>
      <c r="L119" s="331"/>
      <c r="M119" s="289">
        <f t="shared" si="41"/>
        <v>0</v>
      </c>
      <c r="N119" s="290">
        <f>IF($E119="PP",($K119/data!$J$20),0)</f>
        <v>0</v>
      </c>
      <c r="O119" s="162">
        <f>IF($E119="DPP",($G119/data!$J$20),0)</f>
        <v>0</v>
      </c>
      <c r="P119" s="162">
        <f>IF($E119="DPČ",($K119/data!$J$20),0)</f>
        <v>0</v>
      </c>
      <c r="Q119" s="162">
        <f>IF($E119="OS",($K119/data!$J$20),0)</f>
        <v>0</v>
      </c>
      <c r="R119" s="34"/>
      <c r="S119" s="6">
        <f t="shared" si="42"/>
        <v>1</v>
      </c>
      <c r="T119" s="370"/>
    </row>
    <row r="120" spans="1:20" ht="15" x14ac:dyDescent="0.25">
      <c r="A120" s="599"/>
      <c r="B120" s="608"/>
      <c r="C120" s="609"/>
      <c r="D120" s="33"/>
      <c r="E120" s="34"/>
      <c r="F120" s="123"/>
      <c r="G120" s="267"/>
      <c r="H120" s="32"/>
      <c r="I120" s="32"/>
      <c r="J120" s="141">
        <f>NETWORKDAYS(H120,I120,data!$J$3:$J$17)</f>
        <v>0</v>
      </c>
      <c r="K120" s="140">
        <f t="shared" si="40"/>
        <v>0</v>
      </c>
      <c r="L120" s="331"/>
      <c r="M120" s="289">
        <f t="shared" si="41"/>
        <v>0</v>
      </c>
      <c r="N120" s="290">
        <f>IF($E120="PP",($K120/data!$J$20),0)</f>
        <v>0</v>
      </c>
      <c r="O120" s="162">
        <f>IF($E120="DPP",($G120/data!$J$20),0)</f>
        <v>0</v>
      </c>
      <c r="P120" s="162">
        <f>IF($E120="DPČ",($K120/data!$J$20),0)</f>
        <v>0</v>
      </c>
      <c r="Q120" s="162">
        <f>IF($E120="OS",($K120/data!$J$20),0)</f>
        <v>0</v>
      </c>
      <c r="R120" s="34"/>
      <c r="S120" s="6">
        <f t="shared" si="42"/>
        <v>1</v>
      </c>
      <c r="T120" s="370"/>
    </row>
    <row r="121" spans="1:20" ht="15" x14ac:dyDescent="0.25">
      <c r="A121" s="599"/>
      <c r="B121" s="608"/>
      <c r="C121" s="609"/>
      <c r="D121" s="33"/>
      <c r="E121" s="34"/>
      <c r="F121" s="123"/>
      <c r="G121" s="267"/>
      <c r="H121" s="32"/>
      <c r="I121" s="32"/>
      <c r="J121" s="141">
        <f>NETWORKDAYS(H121,I121,data!$J$3:$J$17)</f>
        <v>0</v>
      </c>
      <c r="K121" s="140">
        <f t="shared" si="40"/>
        <v>0</v>
      </c>
      <c r="L121" s="331"/>
      <c r="M121" s="289">
        <f t="shared" si="41"/>
        <v>0</v>
      </c>
      <c r="N121" s="290">
        <f>IF($E121="PP",($K121/data!$J$20),0)</f>
        <v>0</v>
      </c>
      <c r="O121" s="162">
        <f>IF($E121="DPP",($G121/data!$J$20),0)</f>
        <v>0</v>
      </c>
      <c r="P121" s="162">
        <f>IF($E121="DPČ",($K121/data!$J$20),0)</f>
        <v>0</v>
      </c>
      <c r="Q121" s="162">
        <f>IF($E121="OS",($K121/data!$J$20),0)</f>
        <v>0</v>
      </c>
      <c r="R121" s="34"/>
      <c r="S121" s="6">
        <f t="shared" si="42"/>
        <v>1</v>
      </c>
      <c r="T121" s="370"/>
    </row>
    <row r="122" spans="1:20" ht="15" x14ac:dyDescent="0.25">
      <c r="A122" s="599"/>
      <c r="B122" s="608"/>
      <c r="C122" s="609"/>
      <c r="D122" s="33"/>
      <c r="E122" s="34"/>
      <c r="F122" s="123"/>
      <c r="G122" s="267"/>
      <c r="H122" s="32"/>
      <c r="I122" s="32"/>
      <c r="J122" s="141">
        <f>NETWORKDAYS(H122,I122,data!$J$3:$J$17)</f>
        <v>0</v>
      </c>
      <c r="K122" s="140">
        <f t="shared" si="40"/>
        <v>0</v>
      </c>
      <c r="L122" s="331"/>
      <c r="M122" s="289">
        <f t="shared" si="41"/>
        <v>0</v>
      </c>
      <c r="N122" s="290">
        <f>IF($E122="PP",($K122/data!$J$20),0)</f>
        <v>0</v>
      </c>
      <c r="O122" s="162">
        <f>IF($E122="DPP",($G122/data!$J$20),0)</f>
        <v>0</v>
      </c>
      <c r="P122" s="162">
        <f>IF($E122="DPČ",($K122/data!$J$20),0)</f>
        <v>0</v>
      </c>
      <c r="Q122" s="162">
        <f>IF($E122="OS",($K122/data!$J$20),0)</f>
        <v>0</v>
      </c>
      <c r="R122" s="34"/>
      <c r="S122" s="6">
        <f t="shared" si="42"/>
        <v>1</v>
      </c>
      <c r="T122" s="370"/>
    </row>
    <row r="123" spans="1:20" ht="15" x14ac:dyDescent="0.25">
      <c r="A123" s="599"/>
      <c r="B123" s="608"/>
      <c r="C123" s="609"/>
      <c r="D123" s="33"/>
      <c r="E123" s="34"/>
      <c r="F123" s="123"/>
      <c r="G123" s="267"/>
      <c r="H123" s="32"/>
      <c r="I123" s="32"/>
      <c r="J123" s="141">
        <f>NETWORKDAYS(H123,I123,data!$J$3:$J$17)</f>
        <v>0</v>
      </c>
      <c r="K123" s="140">
        <f t="shared" si="40"/>
        <v>0</v>
      </c>
      <c r="L123" s="331"/>
      <c r="M123" s="289">
        <f t="shared" si="41"/>
        <v>0</v>
      </c>
      <c r="N123" s="290">
        <f>IF($E123="PP",($K123/data!$J$20),0)</f>
        <v>0</v>
      </c>
      <c r="O123" s="162">
        <f>IF($E123="DPP",($G123/data!$J$20),0)</f>
        <v>0</v>
      </c>
      <c r="P123" s="162">
        <f>IF($E123="DPČ",($K123/data!$J$20),0)</f>
        <v>0</v>
      </c>
      <c r="Q123" s="162">
        <f>IF($E123="OS",($K123/data!$J$20),0)</f>
        <v>0</v>
      </c>
      <c r="R123" s="34"/>
      <c r="S123" s="6">
        <f t="shared" si="42"/>
        <v>1</v>
      </c>
      <c r="T123" s="370"/>
    </row>
    <row r="124" spans="1:20" ht="15" x14ac:dyDescent="0.25">
      <c r="A124" s="599"/>
      <c r="B124" s="608"/>
      <c r="C124" s="609"/>
      <c r="D124" s="33"/>
      <c r="E124" s="34"/>
      <c r="F124" s="123"/>
      <c r="G124" s="267"/>
      <c r="H124" s="32"/>
      <c r="I124" s="32"/>
      <c r="J124" s="141">
        <f>NETWORKDAYS(H124,I124,data!$J$3:$J$17)</f>
        <v>0</v>
      </c>
      <c r="K124" s="140">
        <f t="shared" si="40"/>
        <v>0</v>
      </c>
      <c r="L124" s="331"/>
      <c r="M124" s="289">
        <f t="shared" si="41"/>
        <v>0</v>
      </c>
      <c r="N124" s="290">
        <f>IF($E124="PP",($K124/data!$J$20),0)</f>
        <v>0</v>
      </c>
      <c r="O124" s="162">
        <f>IF($E124="DPP",($G124/data!$J$20),0)</f>
        <v>0</v>
      </c>
      <c r="P124" s="162">
        <f>IF($E124="DPČ",($K124/data!$J$20),0)</f>
        <v>0</v>
      </c>
      <c r="Q124" s="162">
        <f>IF($E124="OS",($K124/data!$J$20),0)</f>
        <v>0</v>
      </c>
      <c r="R124" s="34"/>
      <c r="S124" s="6">
        <f t="shared" si="42"/>
        <v>1</v>
      </c>
      <c r="T124" s="370"/>
    </row>
    <row r="125" spans="1:20" ht="15" x14ac:dyDescent="0.25">
      <c r="A125" s="599"/>
      <c r="B125" s="608"/>
      <c r="C125" s="609"/>
      <c r="D125" s="33"/>
      <c r="E125" s="34"/>
      <c r="F125" s="123"/>
      <c r="G125" s="267"/>
      <c r="H125" s="32"/>
      <c r="I125" s="32"/>
      <c r="J125" s="141">
        <f>NETWORKDAYS(H125,I125,data!$J$3:$J$17)</f>
        <v>0</v>
      </c>
      <c r="K125" s="140">
        <f t="shared" si="40"/>
        <v>0</v>
      </c>
      <c r="L125" s="331"/>
      <c r="M125" s="289">
        <f t="shared" si="41"/>
        <v>0</v>
      </c>
      <c r="N125" s="290">
        <f>IF($E125="PP",($K125/data!$J$20),0)</f>
        <v>0</v>
      </c>
      <c r="O125" s="162">
        <f>IF($E125="DPP",($G125/data!$J$20),0)</f>
        <v>0</v>
      </c>
      <c r="P125" s="162">
        <f>IF($E125="DPČ",($K125/data!$J$20),0)</f>
        <v>0</v>
      </c>
      <c r="Q125" s="162">
        <f>IF($E125="OS",($K125/data!$J$20),0)</f>
        <v>0</v>
      </c>
      <c r="R125" s="34"/>
      <c r="S125" s="6">
        <f t="shared" si="42"/>
        <v>1</v>
      </c>
      <c r="T125" s="370"/>
    </row>
    <row r="126" spans="1:20" ht="15" x14ac:dyDescent="0.25">
      <c r="A126" s="599"/>
      <c r="B126" s="608"/>
      <c r="C126" s="609"/>
      <c r="D126" s="33"/>
      <c r="E126" s="34"/>
      <c r="F126" s="123"/>
      <c r="G126" s="267"/>
      <c r="H126" s="32"/>
      <c r="I126" s="32"/>
      <c r="J126" s="141">
        <f>NETWORKDAYS(H126,I126,data!$J$3:$J$17)</f>
        <v>0</v>
      </c>
      <c r="K126" s="140">
        <f t="shared" si="40"/>
        <v>0</v>
      </c>
      <c r="L126" s="331"/>
      <c r="M126" s="289">
        <f t="shared" si="41"/>
        <v>0</v>
      </c>
      <c r="N126" s="290">
        <f>IF($E126="PP",($K126/data!$J$20),0)</f>
        <v>0</v>
      </c>
      <c r="O126" s="162">
        <f>IF($E126="DPP",($G126/data!$J$20),0)</f>
        <v>0</v>
      </c>
      <c r="P126" s="162">
        <f>IF($E126="DPČ",($K126/data!$J$20),0)</f>
        <v>0</v>
      </c>
      <c r="Q126" s="162">
        <f>IF($E126="OS",($K126/data!$J$20),0)</f>
        <v>0</v>
      </c>
      <c r="R126" s="34"/>
      <c r="S126" s="6">
        <f t="shared" si="42"/>
        <v>1</v>
      </c>
      <c r="T126" s="370"/>
    </row>
    <row r="127" spans="1:20" ht="15" x14ac:dyDescent="0.25">
      <c r="A127" s="599"/>
      <c r="B127" s="608"/>
      <c r="C127" s="609"/>
      <c r="D127" s="33"/>
      <c r="E127" s="34"/>
      <c r="F127" s="123"/>
      <c r="G127" s="267"/>
      <c r="H127" s="32"/>
      <c r="I127" s="32"/>
      <c r="J127" s="141">
        <f>NETWORKDAYS(H127,I127,data!$J$3:$J$17)</f>
        <v>0</v>
      </c>
      <c r="K127" s="140">
        <f t="shared" si="40"/>
        <v>0</v>
      </c>
      <c r="L127" s="331"/>
      <c r="M127" s="289">
        <f t="shared" si="41"/>
        <v>0</v>
      </c>
      <c r="N127" s="290">
        <f>IF($E127="PP",($K127/data!$J$20),0)</f>
        <v>0</v>
      </c>
      <c r="O127" s="162">
        <f>IF($E127="DPP",($G127/data!$J$20),0)</f>
        <v>0</v>
      </c>
      <c r="P127" s="162">
        <f>IF($E127="DPČ",($K127/data!$J$20),0)</f>
        <v>0</v>
      </c>
      <c r="Q127" s="162">
        <f>IF($E127="OS",($K127/data!$J$20),0)</f>
        <v>0</v>
      </c>
      <c r="R127" s="34"/>
      <c r="S127" s="6">
        <f t="shared" si="42"/>
        <v>1</v>
      </c>
      <c r="T127" s="370"/>
    </row>
    <row r="128" spans="1:20" ht="15" x14ac:dyDescent="0.25">
      <c r="A128" s="599"/>
      <c r="B128" s="608"/>
      <c r="C128" s="609"/>
      <c r="D128" s="33"/>
      <c r="E128" s="34"/>
      <c r="F128" s="123"/>
      <c r="G128" s="267"/>
      <c r="H128" s="32"/>
      <c r="I128" s="32"/>
      <c r="J128" s="141">
        <f>NETWORKDAYS(H128,I128,data!$J$3:$J$17)</f>
        <v>0</v>
      </c>
      <c r="K128" s="140">
        <f t="shared" si="40"/>
        <v>0</v>
      </c>
      <c r="L128" s="331"/>
      <c r="M128" s="289">
        <f t="shared" si="41"/>
        <v>0</v>
      </c>
      <c r="N128" s="290">
        <f>IF($E128="PP",($K128/data!$J$20),0)</f>
        <v>0</v>
      </c>
      <c r="O128" s="162">
        <f>IF($E128="DPP",($G128/data!$J$20),0)</f>
        <v>0</v>
      </c>
      <c r="P128" s="162">
        <f>IF($E128="DPČ",($K128/data!$J$20),0)</f>
        <v>0</v>
      </c>
      <c r="Q128" s="162">
        <f>IF($E128="OS",($K128/data!$J$20),0)</f>
        <v>0</v>
      </c>
      <c r="R128" s="34"/>
      <c r="S128" s="6">
        <f t="shared" si="42"/>
        <v>1</v>
      </c>
      <c r="T128" s="370"/>
    </row>
    <row r="129" spans="1:20" ht="15" x14ac:dyDescent="0.25">
      <c r="A129" s="599"/>
      <c r="B129" s="608"/>
      <c r="C129" s="609"/>
      <c r="D129" s="33"/>
      <c r="E129" s="34"/>
      <c r="F129" s="123"/>
      <c r="G129" s="267"/>
      <c r="H129" s="32"/>
      <c r="I129" s="32"/>
      <c r="J129" s="141">
        <f>NETWORKDAYS(H129,I129,data!$J$3:$J$17)</f>
        <v>0</v>
      </c>
      <c r="K129" s="140">
        <f t="shared" si="40"/>
        <v>0</v>
      </c>
      <c r="L129" s="331"/>
      <c r="M129" s="289">
        <f t="shared" si="41"/>
        <v>0</v>
      </c>
      <c r="N129" s="290">
        <f>IF($E129="PP",($K129/data!$J$20),0)</f>
        <v>0</v>
      </c>
      <c r="O129" s="162">
        <f>IF($E129="DPP",($G129/data!$J$20),0)</f>
        <v>0</v>
      </c>
      <c r="P129" s="162">
        <f>IF($E129="DPČ",($K129/data!$J$20),0)</f>
        <v>0</v>
      </c>
      <c r="Q129" s="162">
        <f>IF($E129="OS",($K129/data!$J$20),0)</f>
        <v>0</v>
      </c>
      <c r="R129" s="34"/>
      <c r="S129" s="6">
        <f t="shared" si="42"/>
        <v>1</v>
      </c>
      <c r="T129" s="370"/>
    </row>
    <row r="130" spans="1:20" ht="15" x14ac:dyDescent="0.25">
      <c r="A130" s="599"/>
      <c r="B130" s="608"/>
      <c r="C130" s="609"/>
      <c r="D130" s="33"/>
      <c r="E130" s="34"/>
      <c r="F130" s="123"/>
      <c r="G130" s="267"/>
      <c r="H130" s="32"/>
      <c r="I130" s="32"/>
      <c r="J130" s="141">
        <f>NETWORKDAYS(H130,I130,data!$J$3:$J$17)</f>
        <v>0</v>
      </c>
      <c r="K130" s="140">
        <f t="shared" si="40"/>
        <v>0</v>
      </c>
      <c r="L130" s="331"/>
      <c r="M130" s="289">
        <f t="shared" si="41"/>
        <v>0</v>
      </c>
      <c r="N130" s="290">
        <f>IF($E130="PP",($K130/data!$J$20),0)</f>
        <v>0</v>
      </c>
      <c r="O130" s="162">
        <f>IF($E130="DPP",($G130/data!$J$20),0)</f>
        <v>0</v>
      </c>
      <c r="P130" s="162">
        <f>IF($E130="DPČ",($K130/data!$J$20),0)</f>
        <v>0</v>
      </c>
      <c r="Q130" s="162">
        <f>IF($E130="OS",($K130/data!$J$20),0)</f>
        <v>0</v>
      </c>
      <c r="R130" s="34"/>
      <c r="S130" s="6">
        <f t="shared" si="42"/>
        <v>1</v>
      </c>
      <c r="T130" s="370"/>
    </row>
    <row r="131" spans="1:20" ht="15" x14ac:dyDescent="0.25">
      <c r="A131" s="599"/>
      <c r="B131" s="608"/>
      <c r="C131" s="609"/>
      <c r="D131" s="33"/>
      <c r="E131" s="34"/>
      <c r="F131" s="123"/>
      <c r="G131" s="267"/>
      <c r="H131" s="32"/>
      <c r="I131" s="32"/>
      <c r="J131" s="141">
        <f>NETWORKDAYS(H131,I131,data!$J$3:$J$17)</f>
        <v>0</v>
      </c>
      <c r="K131" s="140">
        <f t="shared" si="40"/>
        <v>0</v>
      </c>
      <c r="L131" s="331"/>
      <c r="M131" s="289">
        <f t="shared" si="41"/>
        <v>0</v>
      </c>
      <c r="N131" s="290">
        <f>IF($E131="PP",($K131/data!$J$20),0)</f>
        <v>0</v>
      </c>
      <c r="O131" s="162">
        <f>IF($E131="DPP",($G131/data!$J$20),0)</f>
        <v>0</v>
      </c>
      <c r="P131" s="162">
        <f>IF($E131="DPČ",($K131/data!$J$20),0)</f>
        <v>0</v>
      </c>
      <c r="Q131" s="162">
        <f>IF($E131="OS",($K131/data!$J$20),0)</f>
        <v>0</v>
      </c>
      <c r="R131" s="34"/>
      <c r="S131" s="6">
        <f t="shared" si="42"/>
        <v>1</v>
      </c>
      <c r="T131" s="370"/>
    </row>
    <row r="132" spans="1:20" ht="15" x14ac:dyDescent="0.25">
      <c r="A132" s="599"/>
      <c r="B132" s="608"/>
      <c r="C132" s="609"/>
      <c r="D132" s="33"/>
      <c r="E132" s="34"/>
      <c r="F132" s="123"/>
      <c r="G132" s="267"/>
      <c r="H132" s="32"/>
      <c r="I132" s="32"/>
      <c r="J132" s="141">
        <f>NETWORKDAYS(H132,I132,data!$J$3:$J$17)</f>
        <v>0</v>
      </c>
      <c r="K132" s="140">
        <f t="shared" si="40"/>
        <v>0</v>
      </c>
      <c r="L132" s="331"/>
      <c r="M132" s="289">
        <f t="shared" si="41"/>
        <v>0</v>
      </c>
      <c r="N132" s="290">
        <f>IF($E132="PP",($K132/data!$J$20),0)</f>
        <v>0</v>
      </c>
      <c r="O132" s="162">
        <f>IF($E132="DPP",($G132/data!$J$20),0)</f>
        <v>0</v>
      </c>
      <c r="P132" s="162">
        <f>IF($E132="DPČ",($K132/data!$J$20),0)</f>
        <v>0</v>
      </c>
      <c r="Q132" s="162">
        <f>IF($E132="OS",($K132/data!$J$20),0)</f>
        <v>0</v>
      </c>
      <c r="R132" s="34"/>
      <c r="S132" s="6">
        <f t="shared" si="42"/>
        <v>1</v>
      </c>
      <c r="T132" s="370"/>
    </row>
    <row r="133" spans="1:20" ht="15" x14ac:dyDescent="0.25">
      <c r="A133" s="599"/>
      <c r="B133" s="608"/>
      <c r="C133" s="609"/>
      <c r="D133" s="33"/>
      <c r="E133" s="34"/>
      <c r="F133" s="123"/>
      <c r="G133" s="267"/>
      <c r="H133" s="32"/>
      <c r="I133" s="32"/>
      <c r="J133" s="141">
        <f>NETWORKDAYS(H133,I133,data!$J$3:$J$17)</f>
        <v>0</v>
      </c>
      <c r="K133" s="140">
        <f t="shared" si="40"/>
        <v>0</v>
      </c>
      <c r="L133" s="331"/>
      <c r="M133" s="289">
        <f t="shared" si="41"/>
        <v>0</v>
      </c>
      <c r="N133" s="290">
        <f>IF($E133="PP",($K133/data!$J$20),0)</f>
        <v>0</v>
      </c>
      <c r="O133" s="162">
        <f>IF($E133="DPP",($G133/data!$J$20),0)</f>
        <v>0</v>
      </c>
      <c r="P133" s="162">
        <f>IF($E133="DPČ",($K133/data!$J$20),0)</f>
        <v>0</v>
      </c>
      <c r="Q133" s="162">
        <f>IF($E133="OS",($K133/data!$J$20),0)</f>
        <v>0</v>
      </c>
      <c r="R133" s="34"/>
      <c r="S133" s="6">
        <f t="shared" si="42"/>
        <v>1</v>
      </c>
      <c r="T133" s="370"/>
    </row>
    <row r="134" spans="1:20" ht="15" x14ac:dyDescent="0.25">
      <c r="A134" s="599"/>
      <c r="B134" s="608"/>
      <c r="C134" s="609"/>
      <c r="D134" s="33"/>
      <c r="E134" s="34"/>
      <c r="F134" s="123"/>
      <c r="G134" s="267"/>
      <c r="H134" s="32"/>
      <c r="I134" s="32"/>
      <c r="J134" s="141">
        <f>NETWORKDAYS(H134,I134,data!$J$3:$J$17)</f>
        <v>0</v>
      </c>
      <c r="K134" s="140">
        <f t="shared" si="40"/>
        <v>0</v>
      </c>
      <c r="L134" s="331"/>
      <c r="M134" s="289">
        <f t="shared" si="41"/>
        <v>0</v>
      </c>
      <c r="N134" s="290">
        <f>IF($E134="PP",($K134/data!$J$20),0)</f>
        <v>0</v>
      </c>
      <c r="O134" s="162">
        <f>IF($E134="DPP",($G134/data!$J$20),0)</f>
        <v>0</v>
      </c>
      <c r="P134" s="162">
        <f>IF($E134="DPČ",($K134/data!$J$20),0)</f>
        <v>0</v>
      </c>
      <c r="Q134" s="162">
        <f>IF($E134="OS",($K134/data!$J$20),0)</f>
        <v>0</v>
      </c>
      <c r="R134" s="34"/>
      <c r="S134" s="6">
        <f t="shared" si="42"/>
        <v>1</v>
      </c>
      <c r="T134" s="370"/>
    </row>
    <row r="135" spans="1:20" ht="15" x14ac:dyDescent="0.25">
      <c r="A135" s="599"/>
      <c r="B135" s="608"/>
      <c r="C135" s="609"/>
      <c r="D135" s="33"/>
      <c r="E135" s="34"/>
      <c r="F135" s="123"/>
      <c r="G135" s="267"/>
      <c r="H135" s="32"/>
      <c r="I135" s="32"/>
      <c r="J135" s="141">
        <f>NETWORKDAYS(H135,I135,data!$J$3:$J$17)</f>
        <v>0</v>
      </c>
      <c r="K135" s="140">
        <f t="shared" si="40"/>
        <v>0</v>
      </c>
      <c r="L135" s="331"/>
      <c r="M135" s="289">
        <f t="shared" si="41"/>
        <v>0</v>
      </c>
      <c r="N135" s="290">
        <f>IF($E135="PP",($K135/data!$J$20),0)</f>
        <v>0</v>
      </c>
      <c r="O135" s="162">
        <f>IF($E135="DPP",($G135/data!$J$20),0)</f>
        <v>0</v>
      </c>
      <c r="P135" s="162">
        <f>IF($E135="DPČ",($K135/data!$J$20),0)</f>
        <v>0</v>
      </c>
      <c r="Q135" s="162">
        <f>IF($E135="OS",($K135/data!$J$20),0)</f>
        <v>0</v>
      </c>
      <c r="R135" s="34"/>
      <c r="S135" s="6">
        <f t="shared" si="42"/>
        <v>1</v>
      </c>
      <c r="T135" s="370"/>
    </row>
    <row r="136" spans="1:20" ht="15" x14ac:dyDescent="0.25">
      <c r="A136" s="599"/>
      <c r="B136" s="608"/>
      <c r="C136" s="609"/>
      <c r="D136" s="33"/>
      <c r="E136" s="34"/>
      <c r="F136" s="123"/>
      <c r="G136" s="267"/>
      <c r="H136" s="32"/>
      <c r="I136" s="32"/>
      <c r="J136" s="141">
        <f>NETWORKDAYS(H136,I136,data!$J$3:$J$17)</f>
        <v>0</v>
      </c>
      <c r="K136" s="140">
        <f t="shared" si="40"/>
        <v>0</v>
      </c>
      <c r="L136" s="331"/>
      <c r="M136" s="289">
        <f t="shared" si="41"/>
        <v>0</v>
      </c>
      <c r="N136" s="290">
        <f>IF($E136="PP",($K136/data!$J$20),0)</f>
        <v>0</v>
      </c>
      <c r="O136" s="162">
        <f>IF($E136="DPP",($G136/data!$J$20),0)</f>
        <v>0</v>
      </c>
      <c r="P136" s="162">
        <f>IF($E136="DPČ",($K136/data!$J$20),0)</f>
        <v>0</v>
      </c>
      <c r="Q136" s="162">
        <f>IF($E136="OS",($K136/data!$J$20),0)</f>
        <v>0</v>
      </c>
      <c r="R136" s="34"/>
      <c r="S136" s="6">
        <f t="shared" si="42"/>
        <v>1</v>
      </c>
      <c r="T136" s="370"/>
    </row>
    <row r="137" spans="1:20" ht="15" x14ac:dyDescent="0.25">
      <c r="A137" s="599"/>
      <c r="B137" s="608"/>
      <c r="C137" s="609"/>
      <c r="D137" s="33"/>
      <c r="E137" s="34"/>
      <c r="F137" s="123"/>
      <c r="G137" s="267"/>
      <c r="H137" s="32"/>
      <c r="I137" s="32"/>
      <c r="J137" s="141">
        <f>NETWORKDAYS(H137,I137,data!$J$3:$J$17)</f>
        <v>0</v>
      </c>
      <c r="K137" s="140">
        <f t="shared" si="40"/>
        <v>0</v>
      </c>
      <c r="L137" s="331"/>
      <c r="M137" s="289">
        <f t="shared" si="41"/>
        <v>0</v>
      </c>
      <c r="N137" s="290">
        <f>IF($E137="PP",($K137/data!$J$20),0)</f>
        <v>0</v>
      </c>
      <c r="O137" s="162">
        <f>IF($E137="DPP",($G137/data!$J$20),0)</f>
        <v>0</v>
      </c>
      <c r="P137" s="162">
        <f>IF($E137="DPČ",($K137/data!$J$20),0)</f>
        <v>0</v>
      </c>
      <c r="Q137" s="162">
        <f>IF($E137="OS",($K137/data!$J$20),0)</f>
        <v>0</v>
      </c>
      <c r="R137" s="34"/>
      <c r="S137" s="6">
        <f t="shared" si="42"/>
        <v>1</v>
      </c>
      <c r="T137" s="370"/>
    </row>
    <row r="138" spans="1:20" ht="15" x14ac:dyDescent="0.25">
      <c r="A138" s="599"/>
      <c r="B138" s="608"/>
      <c r="C138" s="609"/>
      <c r="D138" s="33"/>
      <c r="E138" s="34"/>
      <c r="F138" s="123"/>
      <c r="G138" s="267"/>
      <c r="H138" s="32"/>
      <c r="I138" s="32"/>
      <c r="J138" s="141">
        <f>NETWORKDAYS(H138,I138,data!$J$3:$J$17)</f>
        <v>0</v>
      </c>
      <c r="K138" s="140">
        <f t="shared" si="40"/>
        <v>0</v>
      </c>
      <c r="L138" s="331"/>
      <c r="M138" s="289">
        <f t="shared" si="41"/>
        <v>0</v>
      </c>
      <c r="N138" s="290">
        <f>IF($E138="PP",($K138/data!$J$20),0)</f>
        <v>0</v>
      </c>
      <c r="O138" s="162">
        <f>IF($E138="DPP",($G138/data!$J$20),0)</f>
        <v>0</v>
      </c>
      <c r="P138" s="162">
        <f>IF($E138="DPČ",($K138/data!$J$20),0)</f>
        <v>0</v>
      </c>
      <c r="Q138" s="162">
        <f>IF($E138="OS",($K138/data!$J$20),0)</f>
        <v>0</v>
      </c>
      <c r="R138" s="34"/>
      <c r="S138" s="6">
        <f t="shared" si="42"/>
        <v>1</v>
      </c>
      <c r="T138" s="370"/>
    </row>
    <row r="139" spans="1:20" ht="15" x14ac:dyDescent="0.25">
      <c r="A139" s="599"/>
      <c r="B139" s="608"/>
      <c r="C139" s="609"/>
      <c r="D139" s="33"/>
      <c r="E139" s="34"/>
      <c r="F139" s="123"/>
      <c r="G139" s="267"/>
      <c r="H139" s="32"/>
      <c r="I139" s="32"/>
      <c r="J139" s="141">
        <f>NETWORKDAYS(H139,I139,data!$J$3:$J$17)</f>
        <v>0</v>
      </c>
      <c r="K139" s="140">
        <f t="shared" si="40"/>
        <v>0</v>
      </c>
      <c r="L139" s="331"/>
      <c r="M139" s="289">
        <f t="shared" si="41"/>
        <v>0</v>
      </c>
      <c r="N139" s="290">
        <f>IF($E139="PP",($K139/data!$J$20),0)</f>
        <v>0</v>
      </c>
      <c r="O139" s="162">
        <f>IF($E139="DPP",($G139/data!$J$20),0)</f>
        <v>0</v>
      </c>
      <c r="P139" s="162">
        <f>IF($E139="DPČ",($K139/data!$J$20),0)</f>
        <v>0</v>
      </c>
      <c r="Q139" s="162">
        <f>IF($E139="OS",($K139/data!$J$20),0)</f>
        <v>0</v>
      </c>
      <c r="R139" s="34"/>
      <c r="S139" s="6">
        <f t="shared" si="42"/>
        <v>1</v>
      </c>
      <c r="T139" s="370"/>
    </row>
    <row r="140" spans="1:20" x14ac:dyDescent="0.2">
      <c r="A140" s="599"/>
      <c r="B140" s="610"/>
      <c r="C140" s="611"/>
      <c r="D140" s="33"/>
      <c r="E140" s="34"/>
      <c r="F140" s="123"/>
      <c r="G140" s="267"/>
      <c r="H140" s="32"/>
      <c r="I140" s="32"/>
      <c r="J140" s="141">
        <f>NETWORKDAYS(H140,I140,data!$J$3:$J$17)</f>
        <v>0</v>
      </c>
      <c r="K140" s="140">
        <f t="shared" si="40"/>
        <v>0</v>
      </c>
      <c r="L140" s="331"/>
      <c r="M140" s="289">
        <f t="shared" si="41"/>
        <v>0</v>
      </c>
      <c r="N140" s="290">
        <f>IF($E140="PP",($K140/data!$J$20),0)</f>
        <v>0</v>
      </c>
      <c r="O140" s="162">
        <f>IF($E140="DPP",($G140/data!$J$20),0)</f>
        <v>0</v>
      </c>
      <c r="P140" s="162">
        <f>IF($E140="DPČ",($K140/data!$J$20),0)</f>
        <v>0</v>
      </c>
      <c r="Q140" s="162">
        <f>IF($E140="OS",($K140/data!$J$20),0)</f>
        <v>0</v>
      </c>
      <c r="R140" s="34"/>
      <c r="S140" s="6">
        <f t="shared" si="42"/>
        <v>1</v>
      </c>
      <c r="T140" s="370"/>
    </row>
    <row r="141" spans="1:20" x14ac:dyDescent="0.2">
      <c r="A141" s="599"/>
      <c r="B141" s="610"/>
      <c r="C141" s="611"/>
      <c r="D141" s="33"/>
      <c r="E141" s="34"/>
      <c r="F141" s="123"/>
      <c r="G141" s="267"/>
      <c r="H141" s="32"/>
      <c r="I141" s="32"/>
      <c r="J141" s="141">
        <f>NETWORKDAYS(H141,I141,data!$J$3:$J$17)</f>
        <v>0</v>
      </c>
      <c r="K141" s="140">
        <f t="shared" si="40"/>
        <v>0</v>
      </c>
      <c r="L141" s="331"/>
      <c r="M141" s="289">
        <f t="shared" si="41"/>
        <v>0</v>
      </c>
      <c r="N141" s="290">
        <f>IF($E141="PP",($K141/data!$J$20),0)</f>
        <v>0</v>
      </c>
      <c r="O141" s="162">
        <f>IF($E141="DPP",($G141/data!$J$20),0)</f>
        <v>0</v>
      </c>
      <c r="P141" s="162">
        <f>IF($E141="DPČ",($K141/data!$J$20),0)</f>
        <v>0</v>
      </c>
      <c r="Q141" s="162">
        <f>IF($E141="OS",($K141/data!$J$20),0)</f>
        <v>0</v>
      </c>
      <c r="R141" s="34"/>
      <c r="S141" s="6">
        <f t="shared" si="42"/>
        <v>1</v>
      </c>
      <c r="T141" s="370"/>
    </row>
    <row r="142" spans="1:20" x14ac:dyDescent="0.2">
      <c r="A142" s="599"/>
      <c r="B142" s="610"/>
      <c r="C142" s="611"/>
      <c r="D142" s="33"/>
      <c r="E142" s="34"/>
      <c r="F142" s="123"/>
      <c r="G142" s="267"/>
      <c r="H142" s="32"/>
      <c r="I142" s="32"/>
      <c r="J142" s="141">
        <f>NETWORKDAYS(H142,I142,data!$J$3:$J$17)</f>
        <v>0</v>
      </c>
      <c r="K142" s="140">
        <f t="shared" si="40"/>
        <v>0</v>
      </c>
      <c r="L142" s="331"/>
      <c r="M142" s="289">
        <f t="shared" si="41"/>
        <v>0</v>
      </c>
      <c r="N142" s="290">
        <f>IF($E142="PP",($K142/data!$J$20),0)</f>
        <v>0</v>
      </c>
      <c r="O142" s="162">
        <f>IF($E142="DPP",($G142/data!$J$20),0)</f>
        <v>0</v>
      </c>
      <c r="P142" s="162">
        <f>IF($E142="DPČ",($K142/data!$J$20),0)</f>
        <v>0</v>
      </c>
      <c r="Q142" s="162">
        <f>IF($E142="OS",($K142/data!$J$20),0)</f>
        <v>0</v>
      </c>
      <c r="R142" s="34"/>
      <c r="S142" s="6">
        <f t="shared" si="42"/>
        <v>1</v>
      </c>
      <c r="T142" s="370"/>
    </row>
    <row r="143" spans="1:20" x14ac:dyDescent="0.2">
      <c r="A143" s="599"/>
      <c r="B143" s="610"/>
      <c r="C143" s="611"/>
      <c r="D143" s="33"/>
      <c r="E143" s="34"/>
      <c r="F143" s="123"/>
      <c r="G143" s="267"/>
      <c r="H143" s="32"/>
      <c r="I143" s="32"/>
      <c r="J143" s="141">
        <f>NETWORKDAYS(H143,I143,data!$J$3:$J$17)</f>
        <v>0</v>
      </c>
      <c r="K143" s="140">
        <f t="shared" si="40"/>
        <v>0</v>
      </c>
      <c r="L143" s="331"/>
      <c r="M143" s="289">
        <f t="shared" si="41"/>
        <v>0</v>
      </c>
      <c r="N143" s="290">
        <f>IF($E143="PP",($K143/data!$J$20),0)</f>
        <v>0</v>
      </c>
      <c r="O143" s="162">
        <f>IF($E143="DPP",($G143/data!$J$20),0)</f>
        <v>0</v>
      </c>
      <c r="P143" s="162">
        <f>IF($E143="DPČ",($K143/data!$J$20),0)</f>
        <v>0</v>
      </c>
      <c r="Q143" s="162">
        <f>IF($E143="OS",($K143/data!$J$20),0)</f>
        <v>0</v>
      </c>
      <c r="R143" s="34"/>
      <c r="S143" s="6">
        <f t="shared" si="42"/>
        <v>1</v>
      </c>
      <c r="T143" s="370"/>
    </row>
    <row r="144" spans="1:20" ht="15" x14ac:dyDescent="0.25">
      <c r="A144" s="599"/>
      <c r="B144" s="608"/>
      <c r="C144" s="609"/>
      <c r="D144" s="33"/>
      <c r="E144" s="34"/>
      <c r="F144" s="123"/>
      <c r="G144" s="267"/>
      <c r="H144" s="32"/>
      <c r="I144" s="32"/>
      <c r="J144" s="141">
        <f>NETWORKDAYS(H144,I144,data!$J$3:$J$17)</f>
        <v>0</v>
      </c>
      <c r="K144" s="140">
        <f t="shared" si="40"/>
        <v>0</v>
      </c>
      <c r="L144" s="331"/>
      <c r="M144" s="289">
        <f t="shared" si="41"/>
        <v>0</v>
      </c>
      <c r="N144" s="290">
        <f>IF($E144="PP",($K144/data!$J$20),0)</f>
        <v>0</v>
      </c>
      <c r="O144" s="162">
        <f>IF($E144="DPP",($G144/data!$J$20),0)</f>
        <v>0</v>
      </c>
      <c r="P144" s="162">
        <f>IF($E144="DPČ",($K144/data!$J$20),0)</f>
        <v>0</v>
      </c>
      <c r="Q144" s="162">
        <f>IF($E144="OS",($K144/data!$J$20),0)</f>
        <v>0</v>
      </c>
      <c r="R144" s="34"/>
      <c r="S144" s="6">
        <f t="shared" si="42"/>
        <v>1</v>
      </c>
      <c r="T144" s="370"/>
    </row>
    <row r="145" spans="1:20" ht="15" x14ac:dyDescent="0.25">
      <c r="A145" s="599"/>
      <c r="B145" s="608"/>
      <c r="C145" s="609"/>
      <c r="D145" s="33"/>
      <c r="E145" s="34"/>
      <c r="F145" s="123"/>
      <c r="G145" s="267"/>
      <c r="H145" s="32"/>
      <c r="I145" s="32"/>
      <c r="J145" s="141">
        <f>NETWORKDAYS(H145,I145,data!$J$3:$J$17)</f>
        <v>0</v>
      </c>
      <c r="K145" s="140">
        <f t="shared" si="40"/>
        <v>0</v>
      </c>
      <c r="L145" s="331"/>
      <c r="M145" s="289">
        <f t="shared" si="41"/>
        <v>0</v>
      </c>
      <c r="N145" s="290">
        <f>IF($E145="PP",($K145/data!$J$20),0)</f>
        <v>0</v>
      </c>
      <c r="O145" s="162">
        <f>IF($E145="DPP",($G145/data!$J$20),0)</f>
        <v>0</v>
      </c>
      <c r="P145" s="162">
        <f>IF($E145="DPČ",($K145/data!$J$20),0)</f>
        <v>0</v>
      </c>
      <c r="Q145" s="162">
        <f>IF($E145="OS",($K145/data!$J$20),0)</f>
        <v>0</v>
      </c>
      <c r="R145" s="34"/>
      <c r="S145" s="6">
        <f t="shared" si="42"/>
        <v>1</v>
      </c>
      <c r="T145" s="370"/>
    </row>
    <row r="146" spans="1:20" ht="15" x14ac:dyDescent="0.25">
      <c r="A146" s="599"/>
      <c r="B146" s="608"/>
      <c r="C146" s="609"/>
      <c r="D146" s="33"/>
      <c r="E146" s="34"/>
      <c r="F146" s="123"/>
      <c r="G146" s="267"/>
      <c r="H146" s="32"/>
      <c r="I146" s="32"/>
      <c r="J146" s="141">
        <f>NETWORKDAYS(H146,I146,data!$J$3:$J$17)</f>
        <v>0</v>
      </c>
      <c r="K146" s="140">
        <f>IF(E146="DPP",G146,J146*8*F146)</f>
        <v>0</v>
      </c>
      <c r="L146" s="331"/>
      <c r="M146" s="289">
        <f t="shared" si="41"/>
        <v>0</v>
      </c>
      <c r="N146" s="290">
        <f>IF($E146="PP",($K146/data!$J$20),0)</f>
        <v>0</v>
      </c>
      <c r="O146" s="162">
        <f>IF($E146="DPP",($G146/data!$J$20),0)</f>
        <v>0</v>
      </c>
      <c r="P146" s="162">
        <f>IF($E146="DPČ",($K146/data!$J$20),0)</f>
        <v>0</v>
      </c>
      <c r="Q146" s="162">
        <f>IF($E146="OS",($K146/data!$J$20),0)</f>
        <v>0</v>
      </c>
      <c r="R146" s="34"/>
      <c r="S146" s="6">
        <f t="shared" si="42"/>
        <v>1</v>
      </c>
      <c r="T146" s="370"/>
    </row>
    <row r="147" spans="1:20" ht="15" x14ac:dyDescent="0.25">
      <c r="A147" s="599"/>
      <c r="B147" s="608"/>
      <c r="C147" s="609"/>
      <c r="D147" s="33"/>
      <c r="E147" s="34"/>
      <c r="F147" s="123"/>
      <c r="G147" s="267"/>
      <c r="H147" s="32"/>
      <c r="I147" s="32"/>
      <c r="J147" s="141">
        <f>NETWORKDAYS(H147,I147,data!$J$3:$J$17)</f>
        <v>0</v>
      </c>
      <c r="K147" s="140">
        <f t="shared" si="40"/>
        <v>0</v>
      </c>
      <c r="L147" s="331"/>
      <c r="M147" s="289">
        <f t="shared" si="41"/>
        <v>0</v>
      </c>
      <c r="N147" s="290">
        <f>IF($E147="PP",($K147/data!$J$20),0)</f>
        <v>0</v>
      </c>
      <c r="O147" s="162">
        <f>IF($E147="DPP",($G147/data!$J$20),0)</f>
        <v>0</v>
      </c>
      <c r="P147" s="162">
        <f>IF($E147="DPČ",($K147/data!$J$20),0)</f>
        <v>0</v>
      </c>
      <c r="Q147" s="162">
        <f>IF($E147="OS",($K147/data!$J$20),0)</f>
        <v>0</v>
      </c>
      <c r="R147" s="34"/>
      <c r="S147" s="6">
        <f t="shared" si="42"/>
        <v>1</v>
      </c>
      <c r="T147" s="370"/>
    </row>
    <row r="148" spans="1:20" ht="15" x14ac:dyDescent="0.25">
      <c r="A148" s="599"/>
      <c r="B148" s="608"/>
      <c r="C148" s="609"/>
      <c r="D148" s="33"/>
      <c r="E148" s="34"/>
      <c r="F148" s="123"/>
      <c r="G148" s="267"/>
      <c r="H148" s="32"/>
      <c r="I148" s="32"/>
      <c r="J148" s="141">
        <f>NETWORKDAYS(H148,I148,data!$J$3:$J$17)</f>
        <v>0</v>
      </c>
      <c r="K148" s="140">
        <f t="shared" si="40"/>
        <v>0</v>
      </c>
      <c r="L148" s="331"/>
      <c r="M148" s="289">
        <f t="shared" si="41"/>
        <v>0</v>
      </c>
      <c r="N148" s="290">
        <f>IF($E148="PP",($K148/data!$J$20),0)</f>
        <v>0</v>
      </c>
      <c r="O148" s="162">
        <f>IF($E148="DPP",($G148/data!$J$20),0)</f>
        <v>0</v>
      </c>
      <c r="P148" s="162">
        <f>IF($E148="DPČ",($K148/data!$J$20),0)</f>
        <v>0</v>
      </c>
      <c r="Q148" s="162">
        <f>IF($E148="OS",($K148/data!$J$20),0)</f>
        <v>0</v>
      </c>
      <c r="R148" s="34"/>
      <c r="S148" s="6">
        <f t="shared" si="42"/>
        <v>1</v>
      </c>
      <c r="T148" s="370"/>
    </row>
    <row r="149" spans="1:20" ht="15" x14ac:dyDescent="0.25">
      <c r="A149" s="599"/>
      <c r="B149" s="608"/>
      <c r="C149" s="609"/>
      <c r="D149" s="33"/>
      <c r="E149" s="34"/>
      <c r="F149" s="123"/>
      <c r="G149" s="267"/>
      <c r="H149" s="32"/>
      <c r="I149" s="32"/>
      <c r="J149" s="141">
        <f>NETWORKDAYS(H149,I149,data!$J$3:$J$17)</f>
        <v>0</v>
      </c>
      <c r="K149" s="140">
        <f t="shared" si="40"/>
        <v>0</v>
      </c>
      <c r="L149" s="331"/>
      <c r="M149" s="289">
        <f t="shared" si="41"/>
        <v>0</v>
      </c>
      <c r="N149" s="290">
        <f>IF($E149="PP",($K149/data!$J$20),0)</f>
        <v>0</v>
      </c>
      <c r="O149" s="162">
        <f>IF($E149="DPP",($G149/data!$J$20),0)</f>
        <v>0</v>
      </c>
      <c r="P149" s="162">
        <f>IF($E149="DPČ",($K149/data!$J$20),0)</f>
        <v>0</v>
      </c>
      <c r="Q149" s="162">
        <f>IF($E149="OS",($K149/data!$J$20),0)</f>
        <v>0</v>
      </c>
      <c r="R149" s="34"/>
      <c r="S149" s="6">
        <f t="shared" si="42"/>
        <v>1</v>
      </c>
      <c r="T149" s="370"/>
    </row>
    <row r="150" spans="1:20" ht="15" x14ac:dyDescent="0.25">
      <c r="A150" s="599"/>
      <c r="B150" s="608"/>
      <c r="C150" s="609"/>
      <c r="D150" s="33"/>
      <c r="E150" s="34"/>
      <c r="F150" s="123"/>
      <c r="G150" s="267"/>
      <c r="H150" s="32"/>
      <c r="I150" s="32"/>
      <c r="J150" s="141">
        <f>NETWORKDAYS(H150,I150,data!$J$3:$J$17)</f>
        <v>0</v>
      </c>
      <c r="K150" s="140">
        <f t="shared" si="40"/>
        <v>0</v>
      </c>
      <c r="L150" s="331"/>
      <c r="M150" s="289">
        <f t="shared" si="41"/>
        <v>0</v>
      </c>
      <c r="N150" s="290">
        <f>IF($E150="PP",($K150/data!$J$20),0)</f>
        <v>0</v>
      </c>
      <c r="O150" s="162">
        <f>IF($E150="DPP",($G150/data!$J$20),0)</f>
        <v>0</v>
      </c>
      <c r="P150" s="162">
        <f>IF($E150="DPČ",($K150/data!$J$20),0)</f>
        <v>0</v>
      </c>
      <c r="Q150" s="162">
        <f>IF($E150="OS",($K150/data!$J$20),0)</f>
        <v>0</v>
      </c>
      <c r="R150" s="34"/>
      <c r="S150" s="6">
        <f t="shared" si="42"/>
        <v>1</v>
      </c>
      <c r="T150" s="370"/>
    </row>
    <row r="151" spans="1:20" ht="15" x14ac:dyDescent="0.25">
      <c r="A151" s="599"/>
      <c r="B151" s="608"/>
      <c r="C151" s="609"/>
      <c r="D151" s="33"/>
      <c r="E151" s="34"/>
      <c r="F151" s="123"/>
      <c r="G151" s="267"/>
      <c r="H151" s="32"/>
      <c r="I151" s="32"/>
      <c r="J151" s="141">
        <f>NETWORKDAYS(H151,I151,data!$J$3:$J$17)</f>
        <v>0</v>
      </c>
      <c r="K151" s="140">
        <f t="shared" si="40"/>
        <v>0</v>
      </c>
      <c r="L151" s="331"/>
      <c r="M151" s="289">
        <f t="shared" si="41"/>
        <v>0</v>
      </c>
      <c r="N151" s="290">
        <f>IF($E151="PP",($K151/data!$J$20),0)</f>
        <v>0</v>
      </c>
      <c r="O151" s="162">
        <f>IF($E151="DPP",($G151/data!$J$20),0)</f>
        <v>0</v>
      </c>
      <c r="P151" s="162">
        <f>IF($E151="DPČ",($K151/data!$J$20),0)</f>
        <v>0</v>
      </c>
      <c r="Q151" s="162">
        <f>IF($E151="OS",($K151/data!$J$20),0)</f>
        <v>0</v>
      </c>
      <c r="R151" s="34"/>
      <c r="S151" s="6">
        <f t="shared" si="42"/>
        <v>1</v>
      </c>
      <c r="T151" s="370"/>
    </row>
    <row r="152" spans="1:20" ht="15" x14ac:dyDescent="0.25">
      <c r="A152" s="599"/>
      <c r="B152" s="608"/>
      <c r="C152" s="609"/>
      <c r="D152" s="33"/>
      <c r="E152" s="34"/>
      <c r="F152" s="123"/>
      <c r="G152" s="267"/>
      <c r="H152" s="32"/>
      <c r="I152" s="32"/>
      <c r="J152" s="141">
        <f>NETWORKDAYS(H152,I152,data!$J$3:$J$17)</f>
        <v>0</v>
      </c>
      <c r="K152" s="140">
        <f t="shared" si="40"/>
        <v>0</v>
      </c>
      <c r="L152" s="331"/>
      <c r="M152" s="289">
        <f t="shared" si="41"/>
        <v>0</v>
      </c>
      <c r="N152" s="290">
        <f>IF($E152="PP",($K152/data!$J$20),0)</f>
        <v>0</v>
      </c>
      <c r="O152" s="162">
        <f>IF($E152="DPP",($G152/data!$J$20),0)</f>
        <v>0</v>
      </c>
      <c r="P152" s="162">
        <f>IF($E152="DPČ",($K152/data!$J$20),0)</f>
        <v>0</v>
      </c>
      <c r="Q152" s="162">
        <f>IF($E152="OS",($K152/data!$J$20),0)</f>
        <v>0</v>
      </c>
      <c r="R152" s="34"/>
      <c r="S152" s="6">
        <f t="shared" si="42"/>
        <v>1</v>
      </c>
      <c r="T152" s="370"/>
    </row>
    <row r="153" spans="1:20" x14ac:dyDescent="0.2">
      <c r="A153" s="599"/>
      <c r="B153" s="600"/>
      <c r="C153" s="601"/>
      <c r="D153" s="33"/>
      <c r="E153" s="34"/>
      <c r="F153" s="123"/>
      <c r="G153" s="267"/>
      <c r="H153" s="32"/>
      <c r="I153" s="32"/>
      <c r="J153" s="139">
        <f>NETWORKDAYS(H153,I153,data!$J$3:$J$17)</f>
        <v>0</v>
      </c>
      <c r="K153" s="140">
        <f t="shared" si="40"/>
        <v>0</v>
      </c>
      <c r="L153" s="331"/>
      <c r="M153" s="289">
        <f t="shared" si="41"/>
        <v>0</v>
      </c>
      <c r="N153" s="290">
        <f>IF($E153="PP",($K153/data!$J$20),0)</f>
        <v>0</v>
      </c>
      <c r="O153" s="162">
        <f>IF($E153="DPP",($G153/data!$J$20),0)</f>
        <v>0</v>
      </c>
      <c r="P153" s="162">
        <f>IF($E153="DPČ",($K153/data!$J$20),0)</f>
        <v>0</v>
      </c>
      <c r="Q153" s="162">
        <f>IF($E153="OS",($K153/data!$J$20),0)</f>
        <v>0</v>
      </c>
      <c r="R153" s="34"/>
      <c r="S153" s="6">
        <f t="shared" si="42"/>
        <v>1</v>
      </c>
      <c r="T153" s="370"/>
    </row>
    <row r="154" spans="1:20" x14ac:dyDescent="0.2">
      <c r="A154" s="599"/>
      <c r="B154" s="600"/>
      <c r="C154" s="601"/>
      <c r="D154" s="33"/>
      <c r="E154" s="34"/>
      <c r="F154" s="123"/>
      <c r="G154" s="267"/>
      <c r="H154" s="32"/>
      <c r="I154" s="32"/>
      <c r="J154" s="139">
        <f>NETWORKDAYS(H154,I154,data!$J$3:$J$17)</f>
        <v>0</v>
      </c>
      <c r="K154" s="140">
        <f t="shared" si="40"/>
        <v>0</v>
      </c>
      <c r="L154" s="331"/>
      <c r="M154" s="289">
        <f t="shared" si="41"/>
        <v>0</v>
      </c>
      <c r="N154" s="290">
        <f>IF($E154="PP",($K154/data!$J$20),0)</f>
        <v>0</v>
      </c>
      <c r="O154" s="162">
        <f>IF($E154="DPP",($G154/data!$J$20),0)</f>
        <v>0</v>
      </c>
      <c r="P154" s="162">
        <f>IF($E154="DPČ",($K154/data!$J$20),0)</f>
        <v>0</v>
      </c>
      <c r="Q154" s="162">
        <f>IF($E154="OS",($K154/data!$J$20),0)</f>
        <v>0</v>
      </c>
      <c r="R154" s="34"/>
      <c r="S154" s="6">
        <f t="shared" si="42"/>
        <v>1</v>
      </c>
      <c r="T154" s="370"/>
    </row>
    <row r="155" spans="1:20" x14ac:dyDescent="0.2">
      <c r="A155" s="599"/>
      <c r="B155" s="600"/>
      <c r="C155" s="601"/>
      <c r="D155" s="33"/>
      <c r="E155" s="34"/>
      <c r="F155" s="123"/>
      <c r="G155" s="267"/>
      <c r="H155" s="32"/>
      <c r="I155" s="32"/>
      <c r="J155" s="139">
        <f>NETWORKDAYS(H155,I155,data!$J$3:$J$17)</f>
        <v>0</v>
      </c>
      <c r="K155" s="140">
        <f t="shared" si="40"/>
        <v>0</v>
      </c>
      <c r="L155" s="331"/>
      <c r="M155" s="289">
        <f t="shared" si="41"/>
        <v>0</v>
      </c>
      <c r="N155" s="290">
        <f>IF($E155="PP",($K155/data!$J$20),0)</f>
        <v>0</v>
      </c>
      <c r="O155" s="162">
        <f>IF($E155="DPP",($G155/data!$J$20),0)</f>
        <v>0</v>
      </c>
      <c r="P155" s="162">
        <f>IF($E155="DPČ",($K155/data!$J$20),0)</f>
        <v>0</v>
      </c>
      <c r="Q155" s="162">
        <f>IF($E155="OS",($K155/data!$J$20),0)</f>
        <v>0</v>
      </c>
      <c r="R155" s="34"/>
      <c r="S155" s="6">
        <f t="shared" si="42"/>
        <v>1</v>
      </c>
      <c r="T155" s="370"/>
    </row>
    <row r="156" spans="1:20" x14ac:dyDescent="0.2">
      <c r="A156" s="599"/>
      <c r="B156" s="600"/>
      <c r="C156" s="601"/>
      <c r="D156" s="33"/>
      <c r="E156" s="34"/>
      <c r="F156" s="123"/>
      <c r="G156" s="267"/>
      <c r="H156" s="32"/>
      <c r="I156" s="32"/>
      <c r="J156" s="139">
        <f>NETWORKDAYS(H156,I156,data!$J$3:$J$17)</f>
        <v>0</v>
      </c>
      <c r="K156" s="140">
        <f t="shared" si="40"/>
        <v>0</v>
      </c>
      <c r="L156" s="331"/>
      <c r="M156" s="289">
        <f t="shared" si="41"/>
        <v>0</v>
      </c>
      <c r="N156" s="290">
        <f>IF($E156="PP",($K156/data!$J$20),0)</f>
        <v>0</v>
      </c>
      <c r="O156" s="162">
        <f>IF($E156="DPP",($G156/data!$J$20),0)</f>
        <v>0</v>
      </c>
      <c r="P156" s="162">
        <f>IF($E156="DPČ",($K156/data!$J$20),0)</f>
        <v>0</v>
      </c>
      <c r="Q156" s="162">
        <f>IF($E156="OS",($K156/data!$J$20),0)</f>
        <v>0</v>
      </c>
      <c r="R156" s="34"/>
      <c r="S156" s="6">
        <f t="shared" si="42"/>
        <v>1</v>
      </c>
      <c r="T156" s="370"/>
    </row>
    <row r="157" spans="1:20" x14ac:dyDescent="0.2">
      <c r="A157" s="599"/>
      <c r="B157" s="600"/>
      <c r="C157" s="601"/>
      <c r="D157" s="33"/>
      <c r="E157" s="34"/>
      <c r="F157" s="123"/>
      <c r="G157" s="267"/>
      <c r="H157" s="32"/>
      <c r="I157" s="32"/>
      <c r="J157" s="139">
        <f>NETWORKDAYS(H157,I157,data!$J$3:$J$17)</f>
        <v>0</v>
      </c>
      <c r="K157" s="140">
        <f t="shared" si="40"/>
        <v>0</v>
      </c>
      <c r="L157" s="331"/>
      <c r="M157" s="289">
        <f t="shared" si="41"/>
        <v>0</v>
      </c>
      <c r="N157" s="290">
        <f>IF($E157="PP",($K157/data!$J$20),0)</f>
        <v>0</v>
      </c>
      <c r="O157" s="162">
        <f>IF($E157="DPP",($G157/data!$J$20),0)</f>
        <v>0</v>
      </c>
      <c r="P157" s="162">
        <f>IF($E157="DPČ",($K157/data!$J$20),0)</f>
        <v>0</v>
      </c>
      <c r="Q157" s="162">
        <f>IF($E157="OS",($K157/data!$J$20),0)</f>
        <v>0</v>
      </c>
      <c r="R157" s="34"/>
      <c r="S157" s="6">
        <f t="shared" si="42"/>
        <v>1</v>
      </c>
      <c r="T157" s="370"/>
    </row>
    <row r="158" spans="1:20" x14ac:dyDescent="0.2">
      <c r="A158" s="599"/>
      <c r="B158" s="600"/>
      <c r="C158" s="601"/>
      <c r="D158" s="33"/>
      <c r="E158" s="34"/>
      <c r="F158" s="123"/>
      <c r="G158" s="267"/>
      <c r="H158" s="32"/>
      <c r="I158" s="32"/>
      <c r="J158" s="139">
        <f>NETWORKDAYS(H158,I158,data!$J$3:$J$17)</f>
        <v>0</v>
      </c>
      <c r="K158" s="140">
        <f t="shared" si="40"/>
        <v>0</v>
      </c>
      <c r="L158" s="331"/>
      <c r="M158" s="289">
        <f t="shared" si="41"/>
        <v>0</v>
      </c>
      <c r="N158" s="290">
        <f>IF($E158="PP",($K158/data!$J$20),0)</f>
        <v>0</v>
      </c>
      <c r="O158" s="162">
        <f>IF($E158="DPP",($G158/data!$J$20),0)</f>
        <v>0</v>
      </c>
      <c r="P158" s="162">
        <f>IF($E158="DPČ",($K158/data!$J$20),0)</f>
        <v>0</v>
      </c>
      <c r="Q158" s="162">
        <f>IF($E158="OS",($K158/data!$J$20),0)</f>
        <v>0</v>
      </c>
      <c r="R158" s="34"/>
      <c r="S158" s="6">
        <f t="shared" si="42"/>
        <v>1</v>
      </c>
      <c r="T158" s="370"/>
    </row>
    <row r="159" spans="1:20" x14ac:dyDescent="0.2">
      <c r="A159" s="599"/>
      <c r="B159" s="600"/>
      <c r="C159" s="601"/>
      <c r="D159" s="33"/>
      <c r="E159" s="34"/>
      <c r="F159" s="123"/>
      <c r="G159" s="267"/>
      <c r="H159" s="32"/>
      <c r="I159" s="32"/>
      <c r="J159" s="139">
        <f>NETWORKDAYS(H159,I159,data!$J$3:$J$17)</f>
        <v>0</v>
      </c>
      <c r="K159" s="140">
        <f t="shared" si="40"/>
        <v>0</v>
      </c>
      <c r="L159" s="331"/>
      <c r="M159" s="289">
        <f t="shared" si="41"/>
        <v>0</v>
      </c>
      <c r="N159" s="290">
        <f>IF($E159="PP",($K159/data!$J$20),0)</f>
        <v>0</v>
      </c>
      <c r="O159" s="162">
        <f>IF($E159="DPP",($G159/data!$J$20),0)</f>
        <v>0</v>
      </c>
      <c r="P159" s="162">
        <f>IF($E159="DPČ",($K159/data!$J$20),0)</f>
        <v>0</v>
      </c>
      <c r="Q159" s="162">
        <f>IF($E159="OS",($K159/data!$J$20),0)</f>
        <v>0</v>
      </c>
      <c r="R159" s="34"/>
      <c r="S159" s="6">
        <f t="shared" si="42"/>
        <v>1</v>
      </c>
      <c r="T159" s="370"/>
    </row>
    <row r="160" spans="1:20" x14ac:dyDescent="0.2">
      <c r="A160" s="599"/>
      <c r="B160" s="600"/>
      <c r="C160" s="601"/>
      <c r="D160" s="33"/>
      <c r="E160" s="34"/>
      <c r="F160" s="123"/>
      <c r="G160" s="267"/>
      <c r="H160" s="32"/>
      <c r="I160" s="32"/>
      <c r="J160" s="139">
        <f>NETWORKDAYS(H160,I160,data!$J$3:$J$17)</f>
        <v>0</v>
      </c>
      <c r="K160" s="140">
        <f t="shared" si="40"/>
        <v>0</v>
      </c>
      <c r="L160" s="331"/>
      <c r="M160" s="289">
        <f t="shared" si="41"/>
        <v>0</v>
      </c>
      <c r="N160" s="290">
        <f>IF($E160="PP",($K160/data!$J$20),0)</f>
        <v>0</v>
      </c>
      <c r="O160" s="162">
        <f>IF($E160="DPP",($G160/data!$J$20),0)</f>
        <v>0</v>
      </c>
      <c r="P160" s="162">
        <f>IF($E160="DPČ",($K160/data!$J$20),0)</f>
        <v>0</v>
      </c>
      <c r="Q160" s="162">
        <f>IF($E160="OS",($K160/data!$J$20),0)</f>
        <v>0</v>
      </c>
      <c r="R160" s="34"/>
      <c r="S160" s="6">
        <f t="shared" si="42"/>
        <v>1</v>
      </c>
      <c r="T160" s="370"/>
    </row>
    <row r="161" spans="1:20" x14ac:dyDescent="0.2">
      <c r="A161" s="599"/>
      <c r="B161" s="600"/>
      <c r="C161" s="601"/>
      <c r="D161" s="33"/>
      <c r="E161" s="34"/>
      <c r="F161" s="123"/>
      <c r="G161" s="267"/>
      <c r="H161" s="32"/>
      <c r="I161" s="32"/>
      <c r="J161" s="139">
        <f>NETWORKDAYS(H161,I161,data!$J$3:$J$17)</f>
        <v>0</v>
      </c>
      <c r="K161" s="140">
        <f t="shared" si="40"/>
        <v>0</v>
      </c>
      <c r="L161" s="331"/>
      <c r="M161" s="289">
        <f t="shared" si="41"/>
        <v>0</v>
      </c>
      <c r="N161" s="290">
        <f>IF($E161="PP",($K161/data!$J$20),0)</f>
        <v>0</v>
      </c>
      <c r="O161" s="162">
        <f>IF($E161="DPP",($G161/data!$J$20),0)</f>
        <v>0</v>
      </c>
      <c r="P161" s="162">
        <f>IF($E161="DPČ",($K161/data!$J$20),0)</f>
        <v>0</v>
      </c>
      <c r="Q161" s="162">
        <f>IF($E161="OS",($K161/data!$J$20),0)</f>
        <v>0</v>
      </c>
      <c r="R161" s="34"/>
      <c r="S161" s="6">
        <f t="shared" si="42"/>
        <v>1</v>
      </c>
      <c r="T161" s="370"/>
    </row>
    <row r="162" spans="1:20" x14ac:dyDescent="0.2">
      <c r="A162" s="599"/>
      <c r="B162" s="600"/>
      <c r="C162" s="601"/>
      <c r="D162" s="33"/>
      <c r="E162" s="34"/>
      <c r="F162" s="123"/>
      <c r="G162" s="267"/>
      <c r="H162" s="32"/>
      <c r="I162" s="32"/>
      <c r="J162" s="139">
        <f>NETWORKDAYS(H162,I162,data!$J$3:$J$17)</f>
        <v>0</v>
      </c>
      <c r="K162" s="140">
        <f t="shared" si="40"/>
        <v>0</v>
      </c>
      <c r="L162" s="331"/>
      <c r="M162" s="289">
        <f t="shared" si="41"/>
        <v>0</v>
      </c>
      <c r="N162" s="290">
        <f>IF($E162="PP",($K162/data!$J$20),0)</f>
        <v>0</v>
      </c>
      <c r="O162" s="162">
        <f>IF($E162="DPP",($G162/data!$J$20),0)</f>
        <v>0</v>
      </c>
      <c r="P162" s="162">
        <f>IF($E162="DPČ",($K162/data!$J$20),0)</f>
        <v>0</v>
      </c>
      <c r="Q162" s="162">
        <f>IF($E162="OS",($K162/data!$J$20),0)</f>
        <v>0</v>
      </c>
      <c r="R162" s="34"/>
      <c r="S162" s="6">
        <f t="shared" si="42"/>
        <v>1</v>
      </c>
      <c r="T162" s="370"/>
    </row>
    <row r="163" spans="1:20" s="119" customFormat="1" x14ac:dyDescent="0.2">
      <c r="A163" s="623" t="s">
        <v>454</v>
      </c>
      <c r="B163" s="624"/>
      <c r="C163" s="624"/>
      <c r="D163" s="115" t="s">
        <v>467</v>
      </c>
      <c r="E163" s="116" t="s">
        <v>467</v>
      </c>
      <c r="F163" s="124">
        <f>SUM(F113:F162)</f>
        <v>0</v>
      </c>
      <c r="G163" s="124">
        <f>SUM(G113:G162)</f>
        <v>0</v>
      </c>
      <c r="H163" s="117" t="s">
        <v>467</v>
      </c>
      <c r="I163" s="118" t="s">
        <v>467</v>
      </c>
      <c r="J163" s="268">
        <f>SUM(J113:J162)</f>
        <v>0</v>
      </c>
      <c r="K163" s="122">
        <f>SUM(K113:K162)</f>
        <v>0</v>
      </c>
      <c r="L163" s="121" t="s">
        <v>467</v>
      </c>
      <c r="M163" s="121">
        <f>SUM(M113:M162)</f>
        <v>0</v>
      </c>
      <c r="N163" s="291">
        <f>ROUND(SUM(N113:N162),2)</f>
        <v>0</v>
      </c>
      <c r="O163" s="167">
        <f>ROUND(SUM(O113:O162),2)</f>
        <v>0</v>
      </c>
      <c r="P163" s="125">
        <f>ROUND(SUM(P113:P162),2)</f>
        <v>0</v>
      </c>
      <c r="Q163" s="125">
        <f>ROUND(SUM(Q113:Q162),2)</f>
        <v>0</v>
      </c>
      <c r="R163" s="163"/>
      <c r="S163" s="6">
        <f t="shared" si="42"/>
        <v>1</v>
      </c>
      <c r="T163" s="405"/>
    </row>
    <row r="164" spans="1:20" ht="63.75" customHeight="1" x14ac:dyDescent="0.2">
      <c r="A164" s="407"/>
      <c r="B164" s="408"/>
      <c r="C164" s="408"/>
      <c r="D164" s="409"/>
      <c r="E164" s="410"/>
      <c r="F164" s="411"/>
      <c r="G164" s="411"/>
      <c r="H164" s="412"/>
      <c r="I164" s="620" t="s">
        <v>468</v>
      </c>
      <c r="J164" s="621"/>
      <c r="K164" s="621"/>
      <c r="L164" s="621"/>
      <c r="M164" s="622"/>
      <c r="N164" s="292">
        <f>E7</f>
        <v>0</v>
      </c>
      <c r="O164" s="166">
        <f>ROUND(H7,2)</f>
        <v>0</v>
      </c>
      <c r="P164" s="114">
        <f>F7</f>
        <v>0</v>
      </c>
      <c r="Q164" s="114">
        <f>I7</f>
        <v>0</v>
      </c>
      <c r="R164" s="406" t="s">
        <v>539</v>
      </c>
      <c r="T164" s="370"/>
    </row>
    <row r="165" spans="1:20" x14ac:dyDescent="0.2">
      <c r="A165" s="370"/>
      <c r="B165" s="370"/>
      <c r="C165" s="370"/>
      <c r="D165" s="370"/>
      <c r="E165" s="370"/>
      <c r="F165" s="370"/>
      <c r="G165" s="370"/>
      <c r="H165" s="370"/>
      <c r="I165" s="370"/>
      <c r="J165" s="370"/>
      <c r="K165" s="370"/>
      <c r="L165" s="402"/>
      <c r="M165" s="402"/>
      <c r="N165" s="402"/>
      <c r="O165" s="370"/>
      <c r="P165" s="370"/>
      <c r="Q165" s="370"/>
      <c r="R165" s="370"/>
      <c r="S165" s="192"/>
      <c r="T165" s="370"/>
    </row>
    <row r="166" spans="1:20" ht="43.5" customHeight="1" x14ac:dyDescent="0.2">
      <c r="H166" s="155"/>
      <c r="I166" s="156"/>
      <c r="J166" s="156"/>
      <c r="K166" s="156"/>
      <c r="L166" s="293"/>
      <c r="M166" s="294"/>
      <c r="N166" s="295"/>
      <c r="O166" s="157"/>
      <c r="P166" s="157"/>
    </row>
    <row r="168" spans="1:20" x14ac:dyDescent="0.2">
      <c r="M168" s="296"/>
    </row>
  </sheetData>
  <sheetProtection algorithmName="SHA-512" hashValue="PWu2ZKN6A/0sAMEqVoh9+DPDQuqvPElDy2nlTEQmelR48Yxunfebyvap8yYVKQUnnxkdD14ad6N0eot0fiWiJA==" saltValue="OjWXA7AImz0O6/6JcTJk/A==" spinCount="100000" sheet="1" objects="1" scenarios="1"/>
  <mergeCells count="166">
    <mergeCell ref="B42:D42"/>
    <mergeCell ref="B52:D52"/>
    <mergeCell ref="B53:D53"/>
    <mergeCell ref="A125:C125"/>
    <mergeCell ref="B60:D6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61:D61"/>
    <mergeCell ref="B74:D74"/>
    <mergeCell ref="B75:D75"/>
    <mergeCell ref="L5:N5"/>
    <mergeCell ref="L57:N57"/>
    <mergeCell ref="P7:R7"/>
    <mergeCell ref="P39:R39"/>
    <mergeCell ref="B85:D85"/>
    <mergeCell ref="A137:C137"/>
    <mergeCell ref="A138:C138"/>
    <mergeCell ref="A128:C128"/>
    <mergeCell ref="A129:C129"/>
    <mergeCell ref="A130:C130"/>
    <mergeCell ref="A131:C131"/>
    <mergeCell ref="A132:C132"/>
    <mergeCell ref="A133:C133"/>
    <mergeCell ref="A134:C134"/>
    <mergeCell ref="A135:C135"/>
    <mergeCell ref="A136:C136"/>
    <mergeCell ref="B8:D8"/>
    <mergeCell ref="B9:D9"/>
    <mergeCell ref="B14:D14"/>
    <mergeCell ref="B28:D28"/>
    <mergeCell ref="B10:D10"/>
    <mergeCell ref="B50:D50"/>
    <mergeCell ref="B51:D51"/>
    <mergeCell ref="B41:D4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41:C141"/>
    <mergeCell ref="A4:J4"/>
    <mergeCell ref="B16:D16"/>
    <mergeCell ref="B15:D15"/>
    <mergeCell ref="B17:D17"/>
    <mergeCell ref="B18:D18"/>
    <mergeCell ref="B19:D19"/>
    <mergeCell ref="A2:J2"/>
    <mergeCell ref="B20:D20"/>
    <mergeCell ref="M110:O110"/>
    <mergeCell ref="B11:D11"/>
    <mergeCell ref="B45:D45"/>
    <mergeCell ref="B21:D21"/>
    <mergeCell ref="B37:D37"/>
    <mergeCell ref="B38:D38"/>
    <mergeCell ref="B39:D39"/>
    <mergeCell ref="B40:D40"/>
    <mergeCell ref="B34:D34"/>
    <mergeCell ref="B35:D35"/>
    <mergeCell ref="B36:D36"/>
    <mergeCell ref="B30:D30"/>
    <mergeCell ref="A56:J56"/>
    <mergeCell ref="B58:D58"/>
    <mergeCell ref="B6:D6"/>
    <mergeCell ref="B7:D7"/>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2:C142"/>
    <mergeCell ref="A139:C139"/>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40:C140"/>
    <mergeCell ref="A126:C126"/>
    <mergeCell ref="A127:C127"/>
    <mergeCell ref="A1:J1"/>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prompt="zadejte datum ve tvaru dd.mm.rrrr z období od 1.9.2019 do 31.12.2019" sqref="H113:I162">
      <formula1>43709</formula1>
      <formula2>43830</formula2>
    </dataValidation>
  </dataValidations>
  <pageMargins left="0.7" right="0.7" top="0.75" bottom="0.75" header="0.3" footer="0.3"/>
  <pageSetup paperSize="9" scale="51"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22" zoomScale="106" zoomScaleNormal="106" workbookViewId="0">
      <selection activeCell="K30" sqref="K30"/>
    </sheetView>
  </sheetViews>
  <sheetFormatPr defaultRowHeight="14.25" x14ac:dyDescent="0.2"/>
  <cols>
    <col min="1" max="4" width="10.28515625" style="6" customWidth="1"/>
    <col min="5" max="6" width="15.7109375" style="6" customWidth="1"/>
    <col min="7" max="7" width="15.7109375" style="6" hidden="1" customWidth="1"/>
    <col min="8"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hidden="1" x14ac:dyDescent="0.25">
      <c r="A1" s="633" t="s">
        <v>707</v>
      </c>
      <c r="B1" s="634"/>
      <c r="C1" s="634"/>
      <c r="D1" s="634"/>
      <c r="E1" s="634"/>
      <c r="F1" s="634"/>
      <c r="G1" s="634"/>
      <c r="H1" s="634"/>
      <c r="I1" s="634"/>
      <c r="J1" s="634"/>
      <c r="K1" s="635"/>
      <c r="L1" s="192"/>
    </row>
    <row r="2" spans="1:12" ht="15" x14ac:dyDescent="0.25">
      <c r="A2" s="591" t="s">
        <v>810</v>
      </c>
      <c r="B2" s="592"/>
      <c r="C2" s="592"/>
      <c r="D2" s="592"/>
      <c r="E2" s="592"/>
      <c r="F2" s="592"/>
      <c r="G2" s="592"/>
      <c r="H2" s="592"/>
      <c r="I2" s="514"/>
      <c r="J2" s="388"/>
      <c r="K2" s="419"/>
      <c r="L2" s="370"/>
    </row>
    <row r="3" spans="1:12" ht="15" x14ac:dyDescent="0.25">
      <c r="A3" s="387"/>
      <c r="B3" s="388"/>
      <c r="C3" s="388"/>
      <c r="D3" s="388"/>
      <c r="E3" s="388"/>
      <c r="F3" s="388"/>
      <c r="G3" s="388"/>
      <c r="H3" s="388"/>
      <c r="I3" s="388"/>
      <c r="J3" s="388"/>
      <c r="K3" s="419"/>
      <c r="L3" s="370"/>
    </row>
    <row r="4" spans="1:12" ht="15" hidden="1" x14ac:dyDescent="0.25">
      <c r="A4" s="529" t="s">
        <v>370</v>
      </c>
      <c r="B4" s="636"/>
      <c r="C4" s="636"/>
      <c r="D4" s="637"/>
      <c r="E4" s="137"/>
      <c r="F4" s="344"/>
      <c r="G4" s="342"/>
      <c r="H4" s="342"/>
      <c r="I4" s="342"/>
      <c r="J4" s="342"/>
      <c r="K4" s="343"/>
      <c r="L4" s="192"/>
    </row>
    <row r="5" spans="1:12" ht="15" hidden="1" x14ac:dyDescent="0.25">
      <c r="A5" s="529" t="s">
        <v>409</v>
      </c>
      <c r="B5" s="636"/>
      <c r="C5" s="636"/>
      <c r="D5" s="637"/>
      <c r="E5" s="137"/>
      <c r="F5" s="344"/>
      <c r="G5" s="342"/>
      <c r="H5" s="342"/>
      <c r="I5" s="342"/>
      <c r="J5" s="342"/>
      <c r="K5" s="343"/>
      <c r="L5" s="192"/>
    </row>
    <row r="6" spans="1:12" ht="15" hidden="1" x14ac:dyDescent="0.25">
      <c r="A6" s="529" t="s">
        <v>368</v>
      </c>
      <c r="B6" s="636"/>
      <c r="C6" s="636"/>
      <c r="D6" s="637"/>
      <c r="E6" s="138">
        <f>G88</f>
        <v>0</v>
      </c>
      <c r="F6" s="345"/>
      <c r="G6" s="342"/>
      <c r="H6" s="342"/>
      <c r="I6" s="342"/>
      <c r="J6" s="342"/>
      <c r="K6" s="343"/>
      <c r="L6" s="192"/>
    </row>
    <row r="7" spans="1:12" ht="39" hidden="1" customHeight="1" x14ac:dyDescent="0.25">
      <c r="A7" s="666" t="s">
        <v>797</v>
      </c>
      <c r="B7" s="667"/>
      <c r="C7" s="667"/>
      <c r="D7" s="668"/>
      <c r="E7" s="138">
        <f>E5-E6</f>
        <v>0</v>
      </c>
      <c r="F7" s="345"/>
      <c r="G7" s="342"/>
      <c r="H7" s="342"/>
      <c r="I7" s="342"/>
      <c r="J7" s="342"/>
      <c r="K7" s="343"/>
      <c r="L7" s="192"/>
    </row>
    <row r="8" spans="1:12" ht="30.75" hidden="1" customHeight="1" x14ac:dyDescent="0.25">
      <c r="A8" s="638" t="s">
        <v>544</v>
      </c>
      <c r="B8" s="639"/>
      <c r="C8" s="639"/>
      <c r="D8" s="640"/>
      <c r="E8" s="137"/>
      <c r="F8" s="344"/>
      <c r="G8" s="342"/>
      <c r="H8" s="342"/>
      <c r="I8" s="342"/>
      <c r="J8" s="342"/>
      <c r="K8" s="343"/>
      <c r="L8" s="192"/>
    </row>
    <row r="9" spans="1:12" ht="17.25" hidden="1" customHeight="1" x14ac:dyDescent="0.25">
      <c r="A9" s="413"/>
      <c r="B9" s="413"/>
      <c r="C9" s="413"/>
      <c r="D9" s="413"/>
      <c r="E9" s="414"/>
      <c r="F9" s="346"/>
      <c r="G9" s="342"/>
      <c r="H9" s="342"/>
      <c r="I9" s="342"/>
      <c r="J9" s="342"/>
      <c r="K9" s="343"/>
      <c r="L9" s="192"/>
    </row>
    <row r="10" spans="1:12" ht="30.75" customHeight="1" x14ac:dyDescent="0.25">
      <c r="A10" s="482" t="s">
        <v>710</v>
      </c>
      <c r="B10" s="493"/>
      <c r="C10" s="493"/>
      <c r="D10" s="494"/>
      <c r="E10" s="181"/>
      <c r="F10" s="426"/>
      <c r="G10" s="388"/>
      <c r="H10" s="388"/>
      <c r="I10" s="388"/>
      <c r="J10" s="388"/>
      <c r="K10" s="419"/>
      <c r="L10" s="370"/>
    </row>
    <row r="11" spans="1:12" ht="30.75" customHeight="1" x14ac:dyDescent="0.25">
      <c r="A11" s="482" t="s">
        <v>711</v>
      </c>
      <c r="B11" s="493"/>
      <c r="C11" s="493"/>
      <c r="D11" s="494"/>
      <c r="E11" s="182">
        <f>H88</f>
        <v>0</v>
      </c>
      <c r="F11" s="426"/>
      <c r="G11" s="388"/>
      <c r="H11" s="388"/>
      <c r="I11" s="388"/>
      <c r="J11" s="388"/>
      <c r="K11" s="419"/>
      <c r="L11" s="370"/>
    </row>
    <row r="12" spans="1:12" ht="87.75" customHeight="1" x14ac:dyDescent="0.25">
      <c r="A12" s="645" t="s">
        <v>811</v>
      </c>
      <c r="B12" s="670"/>
      <c r="C12" s="670"/>
      <c r="D12" s="671"/>
      <c r="E12" s="182">
        <f>E10-E11</f>
        <v>0</v>
      </c>
      <c r="F12" s="426"/>
      <c r="G12" s="388"/>
      <c r="H12" s="388"/>
      <c r="I12" s="388"/>
      <c r="J12" s="388"/>
      <c r="K12" s="419"/>
      <c r="L12" s="370"/>
    </row>
    <row r="13" spans="1:12" ht="15" x14ac:dyDescent="0.25">
      <c r="A13" s="420"/>
      <c r="B13" s="421"/>
      <c r="C13" s="421"/>
      <c r="D13" s="421"/>
      <c r="E13" s="422"/>
      <c r="F13" s="427"/>
      <c r="G13" s="388"/>
      <c r="H13" s="388"/>
      <c r="I13" s="388"/>
      <c r="J13" s="388"/>
      <c r="K13" s="419"/>
      <c r="L13" s="370"/>
    </row>
    <row r="14" spans="1:12" ht="15" hidden="1" x14ac:dyDescent="0.25">
      <c r="A14" s="645" t="s">
        <v>451</v>
      </c>
      <c r="B14" s="660"/>
      <c r="C14" s="660"/>
      <c r="D14" s="661"/>
      <c r="E14" s="137"/>
      <c r="F14" s="428"/>
      <c r="G14" s="388"/>
      <c r="H14" s="388"/>
      <c r="I14" s="388"/>
      <c r="J14" s="388"/>
      <c r="K14" s="419"/>
      <c r="L14" s="370"/>
    </row>
    <row r="15" spans="1:12" ht="26.25" customHeight="1" x14ac:dyDescent="0.25">
      <c r="A15" s="463" t="s">
        <v>792</v>
      </c>
      <c r="B15" s="656"/>
      <c r="C15" s="656"/>
      <c r="D15" s="657"/>
      <c r="E15" s="137"/>
      <c r="F15" s="428"/>
      <c r="G15" s="388"/>
      <c r="H15" s="388"/>
      <c r="I15" s="388"/>
      <c r="J15" s="388"/>
      <c r="K15" s="419"/>
      <c r="L15" s="370"/>
    </row>
    <row r="16" spans="1:12" ht="15" x14ac:dyDescent="0.25">
      <c r="A16" s="482" t="s">
        <v>369</v>
      </c>
      <c r="B16" s="658"/>
      <c r="C16" s="658"/>
      <c r="D16" s="659"/>
      <c r="E16" s="138">
        <f>I88</f>
        <v>0</v>
      </c>
      <c r="F16" s="429"/>
      <c r="G16" s="388"/>
      <c r="H16" s="388"/>
      <c r="I16" s="388"/>
      <c r="J16" s="388"/>
      <c r="K16" s="419"/>
      <c r="L16" s="370"/>
    </row>
    <row r="17" spans="1:17" ht="85.5" customHeight="1" x14ac:dyDescent="0.25">
      <c r="A17" s="645" t="s">
        <v>812</v>
      </c>
      <c r="B17" s="646"/>
      <c r="C17" s="646"/>
      <c r="D17" s="647"/>
      <c r="E17" s="138">
        <f>E15-E16</f>
        <v>0</v>
      </c>
      <c r="F17" s="429"/>
      <c r="G17" s="388"/>
      <c r="H17" s="388"/>
      <c r="I17" s="388"/>
      <c r="J17" s="388"/>
      <c r="K17" s="419"/>
      <c r="L17" s="370"/>
    </row>
    <row r="18" spans="1:17" ht="15" x14ac:dyDescent="0.25">
      <c r="A18" s="423"/>
      <c r="B18" s="424"/>
      <c r="C18" s="424"/>
      <c r="D18" s="424"/>
      <c r="E18" s="425"/>
      <c r="F18" s="430"/>
      <c r="G18" s="388"/>
      <c r="H18" s="388"/>
      <c r="I18" s="388"/>
      <c r="J18" s="388"/>
      <c r="K18" s="419"/>
      <c r="L18" s="370"/>
    </row>
    <row r="19" spans="1:17" ht="46.5" customHeight="1" x14ac:dyDescent="0.25">
      <c r="A19" s="458" t="s">
        <v>704</v>
      </c>
      <c r="B19" s="662"/>
      <c r="C19" s="662"/>
      <c r="D19" s="662"/>
      <c r="E19" s="177"/>
      <c r="F19" s="430"/>
      <c r="G19" s="431" t="s">
        <v>807</v>
      </c>
      <c r="H19" s="388"/>
      <c r="I19" s="388"/>
      <c r="J19" s="388"/>
      <c r="K19" s="419"/>
      <c r="L19" s="370"/>
    </row>
    <row r="20" spans="1:17" ht="15" x14ac:dyDescent="0.25">
      <c r="A20" s="458" t="s">
        <v>705</v>
      </c>
      <c r="B20" s="662"/>
      <c r="C20" s="662"/>
      <c r="D20" s="662"/>
      <c r="E20" s="177"/>
      <c r="F20" s="430"/>
      <c r="G20" s="388"/>
      <c r="H20" s="388"/>
      <c r="I20" s="388"/>
      <c r="J20" s="388"/>
      <c r="K20" s="419"/>
      <c r="L20" s="370"/>
    </row>
    <row r="21" spans="1:17" ht="15" x14ac:dyDescent="0.25">
      <c r="A21" s="524" t="s">
        <v>706</v>
      </c>
      <c r="B21" s="663"/>
      <c r="C21" s="663"/>
      <c r="D21" s="663"/>
      <c r="E21" s="178">
        <f>J88</f>
        <v>0</v>
      </c>
      <c r="F21" s="430"/>
      <c r="G21" s="388"/>
      <c r="H21" s="388"/>
      <c r="I21" s="388"/>
      <c r="J21" s="388"/>
      <c r="K21" s="419"/>
      <c r="L21" s="370"/>
    </row>
    <row r="22" spans="1:17" ht="72.75" customHeight="1" x14ac:dyDescent="0.25">
      <c r="A22" s="664" t="s">
        <v>813</v>
      </c>
      <c r="B22" s="665"/>
      <c r="C22" s="665"/>
      <c r="D22" s="665"/>
      <c r="E22" s="178">
        <f>E20-E21</f>
        <v>0</v>
      </c>
      <c r="F22" s="430"/>
      <c r="G22" s="388"/>
      <c r="H22" s="388"/>
      <c r="I22" s="388"/>
      <c r="J22" s="388"/>
      <c r="K22" s="419"/>
      <c r="L22" s="370"/>
    </row>
    <row r="23" spans="1:17" ht="15" x14ac:dyDescent="0.25">
      <c r="A23" s="423"/>
      <c r="B23" s="424"/>
      <c r="C23" s="424"/>
      <c r="D23" s="424"/>
      <c r="E23" s="425"/>
      <c r="F23" s="430"/>
      <c r="G23" s="388"/>
      <c r="H23" s="388"/>
      <c r="I23" s="388"/>
      <c r="J23" s="388"/>
      <c r="K23" s="419"/>
      <c r="L23" s="370"/>
    </row>
    <row r="24" spans="1:17" ht="15" x14ac:dyDescent="0.25">
      <c r="A24" s="423"/>
      <c r="B24" s="424"/>
      <c r="C24" s="424"/>
      <c r="D24" s="424"/>
      <c r="E24" s="425"/>
      <c r="F24" s="430"/>
      <c r="G24" s="388"/>
      <c r="H24" s="388"/>
      <c r="I24" s="388"/>
      <c r="J24" s="388"/>
      <c r="K24" s="419"/>
      <c r="L24" s="370"/>
    </row>
    <row r="25" spans="1:17" x14ac:dyDescent="0.2">
      <c r="A25" s="370"/>
      <c r="B25" s="370"/>
      <c r="C25" s="370"/>
      <c r="D25" s="370"/>
      <c r="E25" s="370"/>
      <c r="F25" s="370"/>
      <c r="G25" s="370"/>
      <c r="H25" s="370"/>
      <c r="I25" s="370"/>
      <c r="J25" s="370"/>
      <c r="K25" s="370"/>
      <c r="L25" s="370"/>
    </row>
    <row r="26" spans="1:17" ht="27" customHeight="1" x14ac:dyDescent="0.2">
      <c r="A26" s="648" t="s">
        <v>0</v>
      </c>
      <c r="B26" s="649"/>
      <c r="C26" s="649"/>
      <c r="D26" s="650"/>
      <c r="E26" s="520" t="s">
        <v>814</v>
      </c>
      <c r="F26" s="654"/>
      <c r="G26" s="643" t="s">
        <v>371</v>
      </c>
      <c r="H26" s="643" t="s">
        <v>709</v>
      </c>
      <c r="I26" s="643" t="s">
        <v>532</v>
      </c>
      <c r="J26" s="643" t="s">
        <v>708</v>
      </c>
      <c r="K26" s="643" t="s">
        <v>146</v>
      </c>
      <c r="L26" s="370"/>
      <c r="M26" s="676" t="s">
        <v>784</v>
      </c>
      <c r="N26" s="677"/>
      <c r="O26" s="677"/>
      <c r="P26" s="678"/>
    </row>
    <row r="27" spans="1:17" ht="163.5" customHeight="1" x14ac:dyDescent="0.2">
      <c r="A27" s="651"/>
      <c r="B27" s="652"/>
      <c r="C27" s="652"/>
      <c r="D27" s="653"/>
      <c r="E27" s="170" t="s">
        <v>404</v>
      </c>
      <c r="F27" s="170" t="s">
        <v>414</v>
      </c>
      <c r="G27" s="644"/>
      <c r="H27" s="644"/>
      <c r="I27" s="644"/>
      <c r="J27" s="655"/>
      <c r="K27" s="644"/>
      <c r="L27" s="370"/>
      <c r="M27" s="287" t="s">
        <v>775</v>
      </c>
      <c r="N27" s="287" t="s">
        <v>776</v>
      </c>
      <c r="O27" s="287" t="s">
        <v>777</v>
      </c>
      <c r="P27" s="287" t="s">
        <v>778</v>
      </c>
    </row>
    <row r="28" spans="1:17" ht="30" customHeight="1" x14ac:dyDescent="0.25">
      <c r="A28" s="548" t="s">
        <v>171</v>
      </c>
      <c r="B28" s="672"/>
      <c r="C28" s="672"/>
      <c r="D28" s="673"/>
      <c r="E28" s="36">
        <f t="shared" ref="E28:J28" si="0">E29+E41+E53+E65</f>
        <v>0</v>
      </c>
      <c r="F28" s="36">
        <f t="shared" si="0"/>
        <v>0</v>
      </c>
      <c r="G28" s="36">
        <f t="shared" si="0"/>
        <v>0</v>
      </c>
      <c r="H28" s="36">
        <f t="shared" si="0"/>
        <v>0</v>
      </c>
      <c r="I28" s="36">
        <f t="shared" si="0"/>
        <v>0</v>
      </c>
      <c r="J28" s="36">
        <f t="shared" si="0"/>
        <v>0</v>
      </c>
      <c r="K28" s="3"/>
      <c r="L28" s="370"/>
      <c r="M28" s="297"/>
      <c r="N28" s="297"/>
      <c r="O28" s="297"/>
      <c r="P28" s="297"/>
    </row>
    <row r="29" spans="1:17" ht="30" customHeight="1" x14ac:dyDescent="0.25">
      <c r="A29" s="630" t="s">
        <v>147</v>
      </c>
      <c r="B29" s="631"/>
      <c r="C29" s="631"/>
      <c r="D29" s="632"/>
      <c r="E29" s="36">
        <f t="shared" ref="E29:J29" si="1">E30+E37</f>
        <v>0</v>
      </c>
      <c r="F29" s="36">
        <f t="shared" si="1"/>
        <v>0</v>
      </c>
      <c r="G29" s="36">
        <f t="shared" si="1"/>
        <v>0</v>
      </c>
      <c r="H29" s="36">
        <f t="shared" si="1"/>
        <v>0</v>
      </c>
      <c r="I29" s="36">
        <f t="shared" si="1"/>
        <v>0</v>
      </c>
      <c r="J29" s="36">
        <f t="shared" si="1"/>
        <v>0</v>
      </c>
      <c r="K29" s="14"/>
      <c r="L29" s="370"/>
      <c r="M29" s="297"/>
      <c r="N29" s="297"/>
      <c r="O29" s="297"/>
      <c r="P29" s="297"/>
    </row>
    <row r="30" spans="1:17" ht="30" customHeight="1" x14ac:dyDescent="0.2">
      <c r="A30" s="446" t="s">
        <v>415</v>
      </c>
      <c r="B30" s="641"/>
      <c r="C30" s="641"/>
      <c r="D30" s="642"/>
      <c r="E30" s="36">
        <f t="shared" ref="E30:J30" si="2">E31+E32+E33+E34+E35+E36</f>
        <v>0</v>
      </c>
      <c r="F30" s="36">
        <f t="shared" si="2"/>
        <v>0</v>
      </c>
      <c r="G30" s="36">
        <f t="shared" si="2"/>
        <v>0</v>
      </c>
      <c r="H30" s="36">
        <f t="shared" si="2"/>
        <v>0</v>
      </c>
      <c r="I30" s="36">
        <f t="shared" si="2"/>
        <v>0</v>
      </c>
      <c r="J30" s="36">
        <f t="shared" si="2"/>
        <v>0</v>
      </c>
      <c r="K30" s="136"/>
      <c r="L30" s="370"/>
      <c r="M30" s="297"/>
      <c r="N30" s="297"/>
      <c r="O30" s="297"/>
      <c r="P30" s="297"/>
    </row>
    <row r="31" spans="1:17" ht="46.5" customHeight="1" x14ac:dyDescent="0.2">
      <c r="A31" s="446" t="s">
        <v>416</v>
      </c>
      <c r="B31" s="641"/>
      <c r="C31" s="641"/>
      <c r="D31" s="642"/>
      <c r="E31" s="137"/>
      <c r="F31" s="137"/>
      <c r="G31" s="415"/>
      <c r="H31" s="137"/>
      <c r="I31" s="137"/>
      <c r="J31" s="137"/>
      <c r="K31" s="136"/>
      <c r="L31" s="370"/>
      <c r="M31" s="279">
        <f t="shared" ref="M31:N36" si="3">E31</f>
        <v>0</v>
      </c>
      <c r="N31" s="279">
        <f t="shared" si="3"/>
        <v>0</v>
      </c>
      <c r="O31" s="279">
        <f t="shared" ref="O31:O36" si="4">F31</f>
        <v>0</v>
      </c>
      <c r="P31" s="280">
        <f>G31+H31+I31+J31</f>
        <v>0</v>
      </c>
      <c r="Q31" s="180"/>
    </row>
    <row r="32" spans="1:17" ht="30" customHeight="1" x14ac:dyDescent="0.25">
      <c r="A32" s="446" t="s">
        <v>417</v>
      </c>
      <c r="B32" s="641"/>
      <c r="C32" s="641"/>
      <c r="D32" s="642"/>
      <c r="E32" s="130"/>
      <c r="F32" s="130"/>
      <c r="G32" s="416"/>
      <c r="H32" s="271"/>
      <c r="I32" s="271"/>
      <c r="J32" s="271"/>
      <c r="K32" s="14"/>
      <c r="L32" s="370"/>
      <c r="M32" s="279">
        <f t="shared" si="3"/>
        <v>0</v>
      </c>
      <c r="N32" s="279">
        <f t="shared" si="3"/>
        <v>0</v>
      </c>
      <c r="O32" s="279">
        <f t="shared" si="4"/>
        <v>0</v>
      </c>
      <c r="P32" s="280">
        <f>G32+H32+I32+J32</f>
        <v>0</v>
      </c>
    </row>
    <row r="33" spans="1:16" ht="30" customHeight="1" x14ac:dyDescent="0.25">
      <c r="A33" s="446" t="s">
        <v>418</v>
      </c>
      <c r="B33" s="641"/>
      <c r="C33" s="641"/>
      <c r="D33" s="642"/>
      <c r="E33" s="130"/>
      <c r="F33" s="130"/>
      <c r="G33" s="416"/>
      <c r="H33" s="271"/>
      <c r="I33" s="271"/>
      <c r="J33" s="271"/>
      <c r="K33" s="14"/>
      <c r="L33" s="370"/>
      <c r="M33" s="279">
        <f t="shared" si="3"/>
        <v>0</v>
      </c>
      <c r="N33" s="279">
        <f t="shared" si="3"/>
        <v>0</v>
      </c>
      <c r="O33" s="279">
        <f t="shared" si="4"/>
        <v>0</v>
      </c>
      <c r="P33" s="280">
        <f t="shared" ref="P33:P40" si="5">G33+H33+I33+J33</f>
        <v>0</v>
      </c>
    </row>
    <row r="34" spans="1:16" ht="30" customHeight="1" x14ac:dyDescent="0.25">
      <c r="A34" s="446" t="s">
        <v>419</v>
      </c>
      <c r="B34" s="641"/>
      <c r="C34" s="641"/>
      <c r="D34" s="642"/>
      <c r="E34" s="130"/>
      <c r="F34" s="130"/>
      <c r="G34" s="416"/>
      <c r="H34" s="271"/>
      <c r="I34" s="271"/>
      <c r="J34" s="271"/>
      <c r="K34" s="14"/>
      <c r="L34" s="370"/>
      <c r="M34" s="279">
        <f t="shared" si="3"/>
        <v>0</v>
      </c>
      <c r="N34" s="279">
        <f t="shared" si="3"/>
        <v>0</v>
      </c>
      <c r="O34" s="279">
        <f t="shared" si="4"/>
        <v>0</v>
      </c>
      <c r="P34" s="280">
        <f t="shared" si="5"/>
        <v>0</v>
      </c>
    </row>
    <row r="35" spans="1:16" ht="30" customHeight="1" x14ac:dyDescent="0.25">
      <c r="A35" s="669" t="s">
        <v>420</v>
      </c>
      <c r="B35" s="641"/>
      <c r="C35" s="641"/>
      <c r="D35" s="642"/>
      <c r="E35" s="130"/>
      <c r="F35" s="130"/>
      <c r="G35" s="416"/>
      <c r="H35" s="271"/>
      <c r="I35" s="271"/>
      <c r="J35" s="271"/>
      <c r="K35" s="14"/>
      <c r="L35" s="370"/>
      <c r="M35" s="279">
        <f t="shared" si="3"/>
        <v>0</v>
      </c>
      <c r="N35" s="279">
        <f t="shared" si="3"/>
        <v>0</v>
      </c>
      <c r="O35" s="279">
        <f t="shared" si="4"/>
        <v>0</v>
      </c>
      <c r="P35" s="280">
        <f t="shared" si="5"/>
        <v>0</v>
      </c>
    </row>
    <row r="36" spans="1:16" ht="30" customHeight="1" x14ac:dyDescent="0.25">
      <c r="A36" s="446" t="s">
        <v>421</v>
      </c>
      <c r="B36" s="641"/>
      <c r="C36" s="641"/>
      <c r="D36" s="642"/>
      <c r="E36" s="130"/>
      <c r="F36" s="130"/>
      <c r="G36" s="416"/>
      <c r="H36" s="271"/>
      <c r="I36" s="271"/>
      <c r="J36" s="271"/>
      <c r="K36" s="14"/>
      <c r="L36" s="370"/>
      <c r="M36" s="279">
        <f t="shared" si="3"/>
        <v>0</v>
      </c>
      <c r="N36" s="279">
        <f t="shared" si="3"/>
        <v>0</v>
      </c>
      <c r="O36" s="279">
        <f t="shared" si="4"/>
        <v>0</v>
      </c>
      <c r="P36" s="280">
        <f t="shared" si="5"/>
        <v>0</v>
      </c>
    </row>
    <row r="37" spans="1:16" ht="30" customHeight="1" x14ac:dyDescent="0.2">
      <c r="A37" s="669" t="s">
        <v>422</v>
      </c>
      <c r="B37" s="641"/>
      <c r="C37" s="641"/>
      <c r="D37" s="642"/>
      <c r="E37" s="36">
        <f t="shared" ref="E37:J37" si="6">E38+E39+E40</f>
        <v>0</v>
      </c>
      <c r="F37" s="36">
        <f t="shared" si="6"/>
        <v>0</v>
      </c>
      <c r="G37" s="36">
        <f t="shared" si="6"/>
        <v>0</v>
      </c>
      <c r="H37" s="36">
        <f t="shared" si="6"/>
        <v>0</v>
      </c>
      <c r="I37" s="36">
        <f t="shared" si="6"/>
        <v>0</v>
      </c>
      <c r="J37" s="36">
        <f t="shared" si="6"/>
        <v>0</v>
      </c>
      <c r="K37" s="135"/>
      <c r="L37" s="370"/>
      <c r="M37" s="299"/>
      <c r="N37" s="299"/>
      <c r="O37" s="299"/>
      <c r="P37" s="299"/>
    </row>
    <row r="38" spans="1:16" ht="30" customHeight="1" x14ac:dyDescent="0.25">
      <c r="A38" s="446" t="s">
        <v>423</v>
      </c>
      <c r="B38" s="641"/>
      <c r="C38" s="641"/>
      <c r="D38" s="642"/>
      <c r="E38" s="130"/>
      <c r="F38" s="130"/>
      <c r="G38" s="416"/>
      <c r="H38" s="271"/>
      <c r="I38" s="271"/>
      <c r="J38" s="271"/>
      <c r="K38" s="14"/>
      <c r="L38" s="370"/>
      <c r="M38" s="279">
        <f t="shared" ref="M38:M40" si="7">E38</f>
        <v>0</v>
      </c>
      <c r="N38" s="279">
        <f t="shared" ref="N38:N40" si="8">F38</f>
        <v>0</v>
      </c>
      <c r="O38" s="279">
        <f t="shared" ref="O38:O40" si="9">F38</f>
        <v>0</v>
      </c>
      <c r="P38" s="280">
        <f t="shared" si="5"/>
        <v>0</v>
      </c>
    </row>
    <row r="39" spans="1:16" ht="30" customHeight="1" x14ac:dyDescent="0.25">
      <c r="A39" s="446" t="s">
        <v>424</v>
      </c>
      <c r="B39" s="641"/>
      <c r="C39" s="641"/>
      <c r="D39" s="642"/>
      <c r="E39" s="130"/>
      <c r="F39" s="130"/>
      <c r="G39" s="416"/>
      <c r="H39" s="271"/>
      <c r="I39" s="271"/>
      <c r="J39" s="271"/>
      <c r="K39" s="14"/>
      <c r="L39" s="370"/>
      <c r="M39" s="279">
        <f t="shared" si="7"/>
        <v>0</v>
      </c>
      <c r="N39" s="279">
        <f t="shared" si="8"/>
        <v>0</v>
      </c>
      <c r="O39" s="279">
        <f t="shared" si="9"/>
        <v>0</v>
      </c>
      <c r="P39" s="280">
        <f t="shared" si="5"/>
        <v>0</v>
      </c>
    </row>
    <row r="40" spans="1:16" ht="30" customHeight="1" x14ac:dyDescent="0.25">
      <c r="A40" s="446" t="s">
        <v>425</v>
      </c>
      <c r="B40" s="641"/>
      <c r="C40" s="641"/>
      <c r="D40" s="642"/>
      <c r="E40" s="130"/>
      <c r="F40" s="130"/>
      <c r="G40" s="416"/>
      <c r="H40" s="271"/>
      <c r="I40" s="271"/>
      <c r="J40" s="271"/>
      <c r="K40" s="14"/>
      <c r="L40" s="370"/>
      <c r="M40" s="279">
        <f t="shared" si="7"/>
        <v>0</v>
      </c>
      <c r="N40" s="279">
        <f t="shared" si="8"/>
        <v>0</v>
      </c>
      <c r="O40" s="279">
        <f t="shared" si="9"/>
        <v>0</v>
      </c>
      <c r="P40" s="280">
        <f t="shared" si="5"/>
        <v>0</v>
      </c>
    </row>
    <row r="41" spans="1:16" ht="30" customHeight="1" x14ac:dyDescent="0.25">
      <c r="A41" s="630" t="s">
        <v>148</v>
      </c>
      <c r="B41" s="631"/>
      <c r="C41" s="631"/>
      <c r="D41" s="632"/>
      <c r="E41" s="36">
        <f t="shared" ref="E41:J41" si="10">E42+E49</f>
        <v>0</v>
      </c>
      <c r="F41" s="36">
        <f t="shared" si="10"/>
        <v>0</v>
      </c>
      <c r="G41" s="36">
        <f t="shared" si="10"/>
        <v>0</v>
      </c>
      <c r="H41" s="36">
        <f t="shared" si="10"/>
        <v>0</v>
      </c>
      <c r="I41" s="36">
        <f t="shared" si="10"/>
        <v>0</v>
      </c>
      <c r="J41" s="36">
        <f t="shared" si="10"/>
        <v>0</v>
      </c>
      <c r="K41" s="14"/>
      <c r="L41" s="370"/>
      <c r="M41" s="298"/>
      <c r="N41" s="298"/>
      <c r="O41" s="298"/>
      <c r="P41" s="298"/>
    </row>
    <row r="42" spans="1:16" ht="30" customHeight="1" x14ac:dyDescent="0.2">
      <c r="A42" s="446" t="s">
        <v>426</v>
      </c>
      <c r="B42" s="641"/>
      <c r="C42" s="641"/>
      <c r="D42" s="642"/>
      <c r="E42" s="36">
        <f t="shared" ref="E42:J42" si="11">E43+E44+E45+E46+E47+E48</f>
        <v>0</v>
      </c>
      <c r="F42" s="36">
        <f t="shared" si="11"/>
        <v>0</v>
      </c>
      <c r="G42" s="36">
        <f t="shared" si="11"/>
        <v>0</v>
      </c>
      <c r="H42" s="36">
        <f t="shared" si="11"/>
        <v>0</v>
      </c>
      <c r="I42" s="36">
        <f t="shared" si="11"/>
        <v>0</v>
      </c>
      <c r="J42" s="36">
        <f t="shared" si="11"/>
        <v>0</v>
      </c>
      <c r="K42" s="14"/>
      <c r="L42" s="370"/>
      <c r="M42" s="298"/>
      <c r="N42" s="298"/>
      <c r="O42" s="298"/>
      <c r="P42" s="298"/>
    </row>
    <row r="43" spans="1:16" ht="30" customHeight="1" x14ac:dyDescent="0.25">
      <c r="A43" s="446" t="s">
        <v>427</v>
      </c>
      <c r="B43" s="641"/>
      <c r="C43" s="641"/>
      <c r="D43" s="642"/>
      <c r="E43" s="130"/>
      <c r="F43" s="130"/>
      <c r="G43" s="416"/>
      <c r="H43" s="271"/>
      <c r="I43" s="271"/>
      <c r="J43" s="271"/>
      <c r="K43" s="14"/>
      <c r="L43" s="370"/>
      <c r="M43" s="279">
        <f t="shared" ref="M43:N48" si="12">E43</f>
        <v>0</v>
      </c>
      <c r="N43" s="279">
        <f t="shared" si="12"/>
        <v>0</v>
      </c>
      <c r="O43" s="279">
        <f t="shared" ref="O43:O48" si="13">F43</f>
        <v>0</v>
      </c>
      <c r="P43" s="280">
        <f t="shared" ref="P43:P48" si="14">G43+H43+I43+J43</f>
        <v>0</v>
      </c>
    </row>
    <row r="44" spans="1:16" ht="30" customHeight="1" x14ac:dyDescent="0.25">
      <c r="A44" s="446" t="s">
        <v>428</v>
      </c>
      <c r="B44" s="641"/>
      <c r="C44" s="641"/>
      <c r="D44" s="642"/>
      <c r="E44" s="130"/>
      <c r="F44" s="130"/>
      <c r="G44" s="416"/>
      <c r="H44" s="271"/>
      <c r="I44" s="271"/>
      <c r="J44" s="271"/>
      <c r="K44" s="14"/>
      <c r="L44" s="370"/>
      <c r="M44" s="279">
        <f t="shared" si="12"/>
        <v>0</v>
      </c>
      <c r="N44" s="279">
        <f t="shared" si="12"/>
        <v>0</v>
      </c>
      <c r="O44" s="279">
        <f t="shared" si="13"/>
        <v>0</v>
      </c>
      <c r="P44" s="280">
        <f t="shared" si="14"/>
        <v>0</v>
      </c>
    </row>
    <row r="45" spans="1:16" ht="30" customHeight="1" x14ac:dyDescent="0.25">
      <c r="A45" s="446" t="s">
        <v>429</v>
      </c>
      <c r="B45" s="641"/>
      <c r="C45" s="641"/>
      <c r="D45" s="642"/>
      <c r="E45" s="130"/>
      <c r="F45" s="130"/>
      <c r="G45" s="416"/>
      <c r="H45" s="271"/>
      <c r="I45" s="271"/>
      <c r="J45" s="271"/>
      <c r="K45" s="14"/>
      <c r="L45" s="370"/>
      <c r="M45" s="279">
        <f t="shared" si="12"/>
        <v>0</v>
      </c>
      <c r="N45" s="279">
        <f t="shared" si="12"/>
        <v>0</v>
      </c>
      <c r="O45" s="279">
        <f t="shared" si="13"/>
        <v>0</v>
      </c>
      <c r="P45" s="280">
        <f t="shared" si="14"/>
        <v>0</v>
      </c>
    </row>
    <row r="46" spans="1:16" ht="30" customHeight="1" x14ac:dyDescent="0.25">
      <c r="A46" s="446" t="s">
        <v>430</v>
      </c>
      <c r="B46" s="641"/>
      <c r="C46" s="641"/>
      <c r="D46" s="642"/>
      <c r="E46" s="130"/>
      <c r="F46" s="130"/>
      <c r="G46" s="416"/>
      <c r="H46" s="271"/>
      <c r="I46" s="271"/>
      <c r="J46" s="271"/>
      <c r="K46" s="14"/>
      <c r="L46" s="370"/>
      <c r="M46" s="279">
        <f t="shared" si="12"/>
        <v>0</v>
      </c>
      <c r="N46" s="279">
        <f t="shared" si="12"/>
        <v>0</v>
      </c>
      <c r="O46" s="279">
        <f t="shared" si="13"/>
        <v>0</v>
      </c>
      <c r="P46" s="280">
        <f t="shared" si="14"/>
        <v>0</v>
      </c>
    </row>
    <row r="47" spans="1:16" ht="30" customHeight="1" x14ac:dyDescent="0.25">
      <c r="A47" s="669" t="s">
        <v>431</v>
      </c>
      <c r="B47" s="641"/>
      <c r="C47" s="641"/>
      <c r="D47" s="642"/>
      <c r="E47" s="130"/>
      <c r="F47" s="130"/>
      <c r="G47" s="416"/>
      <c r="H47" s="271"/>
      <c r="I47" s="271"/>
      <c r="J47" s="271"/>
      <c r="K47" s="14"/>
      <c r="L47" s="370"/>
      <c r="M47" s="279">
        <f t="shared" si="12"/>
        <v>0</v>
      </c>
      <c r="N47" s="279">
        <f t="shared" si="12"/>
        <v>0</v>
      </c>
      <c r="O47" s="279">
        <f t="shared" si="13"/>
        <v>0</v>
      </c>
      <c r="P47" s="280">
        <f t="shared" si="14"/>
        <v>0</v>
      </c>
    </row>
    <row r="48" spans="1:16" ht="30" customHeight="1" x14ac:dyDescent="0.25">
      <c r="A48" s="446" t="s">
        <v>432</v>
      </c>
      <c r="B48" s="641"/>
      <c r="C48" s="641"/>
      <c r="D48" s="642"/>
      <c r="E48" s="130"/>
      <c r="F48" s="130"/>
      <c r="G48" s="416"/>
      <c r="H48" s="271"/>
      <c r="I48" s="271"/>
      <c r="J48" s="271"/>
      <c r="K48" s="14"/>
      <c r="L48" s="370"/>
      <c r="M48" s="279">
        <f t="shared" si="12"/>
        <v>0</v>
      </c>
      <c r="N48" s="279">
        <f t="shared" si="12"/>
        <v>0</v>
      </c>
      <c r="O48" s="279">
        <f t="shared" si="13"/>
        <v>0</v>
      </c>
      <c r="P48" s="280">
        <f t="shared" si="14"/>
        <v>0</v>
      </c>
    </row>
    <row r="49" spans="1:16" ht="30" customHeight="1" x14ac:dyDescent="0.2">
      <c r="A49" s="446" t="s">
        <v>433</v>
      </c>
      <c r="B49" s="641"/>
      <c r="C49" s="641"/>
      <c r="D49" s="642"/>
      <c r="E49" s="36">
        <f t="shared" ref="E49:J49" si="15">E50+E51+E52</f>
        <v>0</v>
      </c>
      <c r="F49" s="36">
        <f t="shared" si="15"/>
        <v>0</v>
      </c>
      <c r="G49" s="36">
        <f t="shared" si="15"/>
        <v>0</v>
      </c>
      <c r="H49" s="36">
        <f t="shared" si="15"/>
        <v>0</v>
      </c>
      <c r="I49" s="36">
        <f t="shared" si="15"/>
        <v>0</v>
      </c>
      <c r="J49" s="36">
        <f t="shared" si="15"/>
        <v>0</v>
      </c>
      <c r="K49" s="14"/>
      <c r="L49" s="370"/>
      <c r="M49" s="300"/>
      <c r="N49" s="300"/>
      <c r="O49" s="300"/>
      <c r="P49" s="300"/>
    </row>
    <row r="50" spans="1:16" ht="30" customHeight="1" x14ac:dyDescent="0.25">
      <c r="A50" s="446" t="s">
        <v>434</v>
      </c>
      <c r="B50" s="641"/>
      <c r="C50" s="641"/>
      <c r="D50" s="642"/>
      <c r="E50" s="130"/>
      <c r="F50" s="130"/>
      <c r="G50" s="416"/>
      <c r="H50" s="271"/>
      <c r="I50" s="271"/>
      <c r="J50" s="271"/>
      <c r="K50" s="14"/>
      <c r="L50" s="370"/>
      <c r="M50" s="279">
        <f t="shared" ref="M50:N52" si="16">E50</f>
        <v>0</v>
      </c>
      <c r="N50" s="279">
        <f t="shared" si="16"/>
        <v>0</v>
      </c>
      <c r="O50" s="279">
        <f t="shared" ref="O50:O52" si="17">F50</f>
        <v>0</v>
      </c>
      <c r="P50" s="280">
        <f t="shared" ref="P50:P52" si="18">G50+H50+I50+J50</f>
        <v>0</v>
      </c>
    </row>
    <row r="51" spans="1:16" ht="30" customHeight="1" x14ac:dyDescent="0.25">
      <c r="A51" s="446" t="s">
        <v>435</v>
      </c>
      <c r="B51" s="641"/>
      <c r="C51" s="641"/>
      <c r="D51" s="642"/>
      <c r="E51" s="130"/>
      <c r="F51" s="130"/>
      <c r="G51" s="416"/>
      <c r="H51" s="271"/>
      <c r="I51" s="271"/>
      <c r="J51" s="271"/>
      <c r="K51" s="14"/>
      <c r="L51" s="370"/>
      <c r="M51" s="279">
        <f t="shared" si="16"/>
        <v>0</v>
      </c>
      <c r="N51" s="279">
        <f t="shared" si="16"/>
        <v>0</v>
      </c>
      <c r="O51" s="279">
        <f t="shared" si="17"/>
        <v>0</v>
      </c>
      <c r="P51" s="280">
        <f t="shared" si="18"/>
        <v>0</v>
      </c>
    </row>
    <row r="52" spans="1:16" ht="30" customHeight="1" x14ac:dyDescent="0.25">
      <c r="A52" s="446" t="s">
        <v>436</v>
      </c>
      <c r="B52" s="641"/>
      <c r="C52" s="641"/>
      <c r="D52" s="642"/>
      <c r="E52" s="130"/>
      <c r="F52" s="130"/>
      <c r="G52" s="416"/>
      <c r="H52" s="271"/>
      <c r="I52" s="271"/>
      <c r="J52" s="271"/>
      <c r="K52" s="14"/>
      <c r="L52" s="370"/>
      <c r="M52" s="279">
        <f t="shared" si="16"/>
        <v>0</v>
      </c>
      <c r="N52" s="279">
        <f t="shared" si="16"/>
        <v>0</v>
      </c>
      <c r="O52" s="279">
        <f t="shared" si="17"/>
        <v>0</v>
      </c>
      <c r="P52" s="280">
        <f t="shared" si="18"/>
        <v>0</v>
      </c>
    </row>
    <row r="53" spans="1:16" ht="30" customHeight="1" x14ac:dyDescent="0.25">
      <c r="A53" s="630" t="s">
        <v>149</v>
      </c>
      <c r="B53" s="631"/>
      <c r="C53" s="631"/>
      <c r="D53" s="632"/>
      <c r="E53" s="36">
        <f t="shared" ref="E53:J53" si="19">E54+E61</f>
        <v>0</v>
      </c>
      <c r="F53" s="36">
        <f t="shared" si="19"/>
        <v>0</v>
      </c>
      <c r="G53" s="36">
        <f t="shared" si="19"/>
        <v>0</v>
      </c>
      <c r="H53" s="36">
        <f t="shared" si="19"/>
        <v>0</v>
      </c>
      <c r="I53" s="36">
        <f t="shared" si="19"/>
        <v>0</v>
      </c>
      <c r="J53" s="36">
        <f t="shared" si="19"/>
        <v>0</v>
      </c>
      <c r="K53" s="14"/>
      <c r="L53" s="370"/>
      <c r="M53" s="298"/>
      <c r="N53" s="298"/>
      <c r="O53" s="298"/>
      <c r="P53" s="298"/>
    </row>
    <row r="54" spans="1:16" ht="30" customHeight="1" x14ac:dyDescent="0.2">
      <c r="A54" s="446" t="s">
        <v>437</v>
      </c>
      <c r="B54" s="641"/>
      <c r="C54" s="641"/>
      <c r="D54" s="642"/>
      <c r="E54" s="36">
        <f t="shared" ref="E54:J54" si="20">E55+E56+E57+E58+E59+E60</f>
        <v>0</v>
      </c>
      <c r="F54" s="36">
        <f t="shared" si="20"/>
        <v>0</v>
      </c>
      <c r="G54" s="36">
        <f t="shared" si="20"/>
        <v>0</v>
      </c>
      <c r="H54" s="36">
        <f t="shared" si="20"/>
        <v>0</v>
      </c>
      <c r="I54" s="36">
        <f t="shared" si="20"/>
        <v>0</v>
      </c>
      <c r="J54" s="36">
        <f t="shared" si="20"/>
        <v>0</v>
      </c>
      <c r="K54" s="14"/>
      <c r="L54" s="370"/>
      <c r="M54" s="298"/>
      <c r="N54" s="298"/>
      <c r="O54" s="298"/>
      <c r="P54" s="298"/>
    </row>
    <row r="55" spans="1:16" ht="30" customHeight="1" x14ac:dyDescent="0.25">
      <c r="A55" s="446" t="s">
        <v>438</v>
      </c>
      <c r="B55" s="641"/>
      <c r="C55" s="641"/>
      <c r="D55" s="642"/>
      <c r="E55" s="130"/>
      <c r="F55" s="130"/>
      <c r="G55" s="416"/>
      <c r="H55" s="271"/>
      <c r="I55" s="271"/>
      <c r="J55" s="271"/>
      <c r="K55" s="14"/>
      <c r="L55" s="370"/>
      <c r="M55" s="279">
        <f t="shared" ref="M55:N60" si="21">E55</f>
        <v>0</v>
      </c>
      <c r="N55" s="279">
        <f t="shared" si="21"/>
        <v>0</v>
      </c>
      <c r="O55" s="279">
        <f t="shared" ref="O55:O60" si="22">F55</f>
        <v>0</v>
      </c>
      <c r="P55" s="280">
        <f t="shared" ref="P55:P65" si="23">G55+H55+I55+J55</f>
        <v>0</v>
      </c>
    </row>
    <row r="56" spans="1:16" ht="30" customHeight="1" x14ac:dyDescent="0.25">
      <c r="A56" s="446" t="s">
        <v>439</v>
      </c>
      <c r="B56" s="641"/>
      <c r="C56" s="641"/>
      <c r="D56" s="642"/>
      <c r="E56" s="130"/>
      <c r="F56" s="130"/>
      <c r="G56" s="416"/>
      <c r="H56" s="271"/>
      <c r="I56" s="271"/>
      <c r="J56" s="271"/>
      <c r="K56" s="14"/>
      <c r="L56" s="370"/>
      <c r="M56" s="279">
        <f t="shared" si="21"/>
        <v>0</v>
      </c>
      <c r="N56" s="279">
        <f t="shared" si="21"/>
        <v>0</v>
      </c>
      <c r="O56" s="279">
        <f t="shared" si="22"/>
        <v>0</v>
      </c>
      <c r="P56" s="280">
        <f t="shared" si="23"/>
        <v>0</v>
      </c>
    </row>
    <row r="57" spans="1:16" ht="30" customHeight="1" x14ac:dyDescent="0.25">
      <c r="A57" s="446" t="s">
        <v>440</v>
      </c>
      <c r="B57" s="641"/>
      <c r="C57" s="641"/>
      <c r="D57" s="642"/>
      <c r="E57" s="130"/>
      <c r="F57" s="130"/>
      <c r="G57" s="416"/>
      <c r="H57" s="271"/>
      <c r="I57" s="271"/>
      <c r="J57" s="271"/>
      <c r="K57" s="14"/>
      <c r="L57" s="370"/>
      <c r="M57" s="279">
        <f t="shared" si="21"/>
        <v>0</v>
      </c>
      <c r="N57" s="279">
        <f t="shared" si="21"/>
        <v>0</v>
      </c>
      <c r="O57" s="279">
        <f t="shared" si="22"/>
        <v>0</v>
      </c>
      <c r="P57" s="280">
        <f t="shared" si="23"/>
        <v>0</v>
      </c>
    </row>
    <row r="58" spans="1:16" ht="30" customHeight="1" x14ac:dyDescent="0.25">
      <c r="A58" s="446" t="s">
        <v>441</v>
      </c>
      <c r="B58" s="641"/>
      <c r="C58" s="641"/>
      <c r="D58" s="642"/>
      <c r="E58" s="130"/>
      <c r="F58" s="130"/>
      <c r="G58" s="416"/>
      <c r="H58" s="271"/>
      <c r="I58" s="271"/>
      <c r="J58" s="271"/>
      <c r="K58" s="14"/>
      <c r="L58" s="370"/>
      <c r="M58" s="279">
        <f t="shared" si="21"/>
        <v>0</v>
      </c>
      <c r="N58" s="279">
        <f t="shared" si="21"/>
        <v>0</v>
      </c>
      <c r="O58" s="279">
        <f t="shared" si="22"/>
        <v>0</v>
      </c>
      <c r="P58" s="280">
        <f t="shared" si="23"/>
        <v>0</v>
      </c>
    </row>
    <row r="59" spans="1:16" ht="30" customHeight="1" x14ac:dyDescent="0.25">
      <c r="A59" s="669" t="s">
        <v>442</v>
      </c>
      <c r="B59" s="641"/>
      <c r="C59" s="641"/>
      <c r="D59" s="642"/>
      <c r="E59" s="130"/>
      <c r="F59" s="130"/>
      <c r="G59" s="416"/>
      <c r="H59" s="271"/>
      <c r="I59" s="271"/>
      <c r="J59" s="271"/>
      <c r="K59" s="14"/>
      <c r="L59" s="370"/>
      <c r="M59" s="279">
        <f t="shared" si="21"/>
        <v>0</v>
      </c>
      <c r="N59" s="279">
        <f t="shared" si="21"/>
        <v>0</v>
      </c>
      <c r="O59" s="279">
        <f t="shared" si="22"/>
        <v>0</v>
      </c>
      <c r="P59" s="280">
        <f t="shared" si="23"/>
        <v>0</v>
      </c>
    </row>
    <row r="60" spans="1:16" ht="30" customHeight="1" x14ac:dyDescent="0.25">
      <c r="A60" s="446" t="s">
        <v>443</v>
      </c>
      <c r="B60" s="641"/>
      <c r="C60" s="641"/>
      <c r="D60" s="642"/>
      <c r="E60" s="130"/>
      <c r="F60" s="130"/>
      <c r="G60" s="416"/>
      <c r="H60" s="271"/>
      <c r="I60" s="271"/>
      <c r="J60" s="271"/>
      <c r="K60" s="14"/>
      <c r="L60" s="370"/>
      <c r="M60" s="279">
        <f t="shared" si="21"/>
        <v>0</v>
      </c>
      <c r="N60" s="279">
        <f t="shared" si="21"/>
        <v>0</v>
      </c>
      <c r="O60" s="279">
        <f t="shared" si="22"/>
        <v>0</v>
      </c>
      <c r="P60" s="280">
        <f t="shared" si="23"/>
        <v>0</v>
      </c>
    </row>
    <row r="61" spans="1:16" ht="30" customHeight="1" x14ac:dyDescent="0.2">
      <c r="A61" s="446" t="s">
        <v>444</v>
      </c>
      <c r="B61" s="641"/>
      <c r="C61" s="641"/>
      <c r="D61" s="642"/>
      <c r="E61" s="36">
        <f t="shared" ref="E61:J61" si="24">E62+E63+E64</f>
        <v>0</v>
      </c>
      <c r="F61" s="36">
        <f t="shared" si="24"/>
        <v>0</v>
      </c>
      <c r="G61" s="36">
        <f t="shared" si="24"/>
        <v>0</v>
      </c>
      <c r="H61" s="36">
        <f t="shared" si="24"/>
        <v>0</v>
      </c>
      <c r="I61" s="36">
        <f t="shared" si="24"/>
        <v>0</v>
      </c>
      <c r="J61" s="36">
        <f t="shared" si="24"/>
        <v>0</v>
      </c>
      <c r="K61" s="14"/>
      <c r="L61" s="370"/>
      <c r="M61" s="298"/>
      <c r="N61" s="298"/>
      <c r="O61" s="298"/>
      <c r="P61" s="298"/>
    </row>
    <row r="62" spans="1:16" ht="30" customHeight="1" x14ac:dyDescent="0.25">
      <c r="A62" s="446" t="s">
        <v>445</v>
      </c>
      <c r="B62" s="641"/>
      <c r="C62" s="641"/>
      <c r="D62" s="642"/>
      <c r="E62" s="130"/>
      <c r="F62" s="130"/>
      <c r="G62" s="416"/>
      <c r="H62" s="271"/>
      <c r="I62" s="271"/>
      <c r="J62" s="271"/>
      <c r="K62" s="14"/>
      <c r="L62" s="370"/>
      <c r="M62" s="279">
        <f t="shared" ref="M62:N65" si="25">E62</f>
        <v>0</v>
      </c>
      <c r="N62" s="279">
        <f t="shared" si="25"/>
        <v>0</v>
      </c>
      <c r="O62" s="279">
        <f t="shared" ref="O62:O65" si="26">F62</f>
        <v>0</v>
      </c>
      <c r="P62" s="280">
        <f t="shared" si="23"/>
        <v>0</v>
      </c>
    </row>
    <row r="63" spans="1:16" ht="30" customHeight="1" x14ac:dyDescent="0.25">
      <c r="A63" s="446" t="s">
        <v>446</v>
      </c>
      <c r="B63" s="641"/>
      <c r="C63" s="641"/>
      <c r="D63" s="642"/>
      <c r="E63" s="130"/>
      <c r="F63" s="130"/>
      <c r="G63" s="416"/>
      <c r="H63" s="271"/>
      <c r="I63" s="271"/>
      <c r="J63" s="271"/>
      <c r="K63" s="14"/>
      <c r="L63" s="370"/>
      <c r="M63" s="279">
        <f t="shared" si="25"/>
        <v>0</v>
      </c>
      <c r="N63" s="279">
        <f t="shared" si="25"/>
        <v>0</v>
      </c>
      <c r="O63" s="279">
        <f t="shared" si="26"/>
        <v>0</v>
      </c>
      <c r="P63" s="280">
        <f t="shared" si="23"/>
        <v>0</v>
      </c>
    </row>
    <row r="64" spans="1:16" ht="30" customHeight="1" x14ac:dyDescent="0.25">
      <c r="A64" s="446" t="s">
        <v>447</v>
      </c>
      <c r="B64" s="641"/>
      <c r="C64" s="641"/>
      <c r="D64" s="642"/>
      <c r="E64" s="130"/>
      <c r="F64" s="130"/>
      <c r="G64" s="416"/>
      <c r="H64" s="271"/>
      <c r="I64" s="271"/>
      <c r="J64" s="271"/>
      <c r="K64" s="14"/>
      <c r="L64" s="370"/>
      <c r="M64" s="279">
        <f t="shared" si="25"/>
        <v>0</v>
      </c>
      <c r="N64" s="279">
        <f t="shared" si="25"/>
        <v>0</v>
      </c>
      <c r="O64" s="279">
        <f t="shared" si="26"/>
        <v>0</v>
      </c>
      <c r="P64" s="280">
        <f t="shared" si="23"/>
        <v>0</v>
      </c>
    </row>
    <row r="65" spans="1:19" ht="30" customHeight="1" x14ac:dyDescent="0.25">
      <c r="A65" s="446" t="s">
        <v>150</v>
      </c>
      <c r="B65" s="674"/>
      <c r="C65" s="674"/>
      <c r="D65" s="675"/>
      <c r="E65" s="130"/>
      <c r="F65" s="130"/>
      <c r="G65" s="416"/>
      <c r="H65" s="271"/>
      <c r="I65" s="271"/>
      <c r="J65" s="271"/>
      <c r="K65" s="14"/>
      <c r="L65" s="370"/>
      <c r="M65" s="279">
        <f t="shared" si="25"/>
        <v>0</v>
      </c>
      <c r="N65" s="279">
        <f t="shared" si="25"/>
        <v>0</v>
      </c>
      <c r="O65" s="279">
        <f t="shared" si="26"/>
        <v>0</v>
      </c>
      <c r="P65" s="280">
        <f t="shared" si="23"/>
        <v>0</v>
      </c>
    </row>
    <row r="66" spans="1:19" ht="30" customHeight="1" x14ac:dyDescent="0.25">
      <c r="A66" s="630" t="s">
        <v>172</v>
      </c>
      <c r="B66" s="631"/>
      <c r="C66" s="631"/>
      <c r="D66" s="632"/>
      <c r="E66" s="36">
        <f t="shared" ref="E66:J66" si="27">E67+E70+E71+E72+E73+E74+E85+E86</f>
        <v>0</v>
      </c>
      <c r="F66" s="36">
        <f t="shared" si="27"/>
        <v>0</v>
      </c>
      <c r="G66" s="36">
        <f t="shared" si="27"/>
        <v>0</v>
      </c>
      <c r="H66" s="36">
        <f t="shared" si="27"/>
        <v>0</v>
      </c>
      <c r="I66" s="36">
        <f t="shared" si="27"/>
        <v>0</v>
      </c>
      <c r="J66" s="36">
        <f t="shared" si="27"/>
        <v>0</v>
      </c>
      <c r="K66" s="3"/>
      <c r="L66" s="370"/>
      <c r="M66" s="298"/>
      <c r="N66" s="298"/>
      <c r="O66" s="298"/>
      <c r="P66" s="298"/>
    </row>
    <row r="67" spans="1:19" ht="30" customHeight="1" x14ac:dyDescent="0.25">
      <c r="A67" s="446" t="s">
        <v>151</v>
      </c>
      <c r="B67" s="674"/>
      <c r="C67" s="674"/>
      <c r="D67" s="675"/>
      <c r="E67" s="36">
        <f t="shared" ref="E67:J67" si="28">E68+E69</f>
        <v>0</v>
      </c>
      <c r="F67" s="36">
        <f t="shared" si="28"/>
        <v>0</v>
      </c>
      <c r="G67" s="36">
        <f t="shared" si="28"/>
        <v>0</v>
      </c>
      <c r="H67" s="36">
        <f t="shared" si="28"/>
        <v>0</v>
      </c>
      <c r="I67" s="36">
        <f t="shared" si="28"/>
        <v>0</v>
      </c>
      <c r="J67" s="36">
        <f t="shared" si="28"/>
        <v>0</v>
      </c>
      <c r="K67" s="14"/>
      <c r="L67" s="370"/>
      <c r="M67" s="298"/>
      <c r="N67" s="300"/>
      <c r="O67" s="300"/>
      <c r="P67" s="300"/>
      <c r="Q67" s="266"/>
    </row>
    <row r="68" spans="1:19" ht="30" customHeight="1" x14ac:dyDescent="0.25">
      <c r="A68" s="446" t="s">
        <v>152</v>
      </c>
      <c r="B68" s="674"/>
      <c r="C68" s="674"/>
      <c r="D68" s="675"/>
      <c r="E68" s="130"/>
      <c r="F68" s="130"/>
      <c r="G68" s="416"/>
      <c r="H68" s="271"/>
      <c r="I68" s="271"/>
      <c r="J68" s="271"/>
      <c r="K68" s="14"/>
      <c r="L68" s="370"/>
      <c r="M68" s="298"/>
      <c r="N68" s="300"/>
      <c r="O68" s="279">
        <f t="shared" ref="O68:O73" si="29">F68</f>
        <v>0</v>
      </c>
      <c r="P68" s="280">
        <f t="shared" ref="P68:P86" si="30">G68+H68+I68+J68</f>
        <v>0</v>
      </c>
      <c r="Q68" s="266"/>
    </row>
    <row r="69" spans="1:19" ht="30" customHeight="1" x14ac:dyDescent="0.25">
      <c r="A69" s="446" t="s">
        <v>153</v>
      </c>
      <c r="B69" s="674"/>
      <c r="C69" s="674"/>
      <c r="D69" s="675"/>
      <c r="E69" s="130"/>
      <c r="F69" s="130"/>
      <c r="G69" s="416"/>
      <c r="H69" s="271"/>
      <c r="I69" s="271"/>
      <c r="J69" s="271"/>
      <c r="K69" s="14"/>
      <c r="L69" s="370"/>
      <c r="M69" s="298"/>
      <c r="N69" s="300"/>
      <c r="O69" s="279">
        <f t="shared" si="29"/>
        <v>0</v>
      </c>
      <c r="P69" s="280">
        <f t="shared" si="30"/>
        <v>0</v>
      </c>
      <c r="Q69" s="266"/>
    </row>
    <row r="70" spans="1:19" ht="30" customHeight="1" x14ac:dyDescent="0.25">
      <c r="A70" s="446" t="s">
        <v>154</v>
      </c>
      <c r="B70" s="674"/>
      <c r="C70" s="674"/>
      <c r="D70" s="675"/>
      <c r="E70" s="130"/>
      <c r="F70" s="130"/>
      <c r="G70" s="416"/>
      <c r="H70" s="271"/>
      <c r="I70" s="271"/>
      <c r="J70" s="271"/>
      <c r="K70" s="14"/>
      <c r="L70" s="370"/>
      <c r="M70" s="298"/>
      <c r="N70" s="300"/>
      <c r="O70" s="279">
        <f t="shared" si="29"/>
        <v>0</v>
      </c>
      <c r="P70" s="280">
        <f t="shared" si="30"/>
        <v>0</v>
      </c>
      <c r="Q70" s="266"/>
    </row>
    <row r="71" spans="1:19" ht="30" customHeight="1" x14ac:dyDescent="0.25">
      <c r="A71" s="446" t="s">
        <v>155</v>
      </c>
      <c r="B71" s="674"/>
      <c r="C71" s="674"/>
      <c r="D71" s="675"/>
      <c r="E71" s="130"/>
      <c r="F71" s="130"/>
      <c r="G71" s="416"/>
      <c r="H71" s="271"/>
      <c r="I71" s="271"/>
      <c r="J71" s="271"/>
      <c r="K71" s="14"/>
      <c r="L71" s="370"/>
      <c r="M71" s="298"/>
      <c r="N71" s="300"/>
      <c r="O71" s="279">
        <f t="shared" si="29"/>
        <v>0</v>
      </c>
      <c r="P71" s="280">
        <f t="shared" si="30"/>
        <v>0</v>
      </c>
      <c r="Q71" s="266"/>
    </row>
    <row r="72" spans="1:19" ht="30" customHeight="1" x14ac:dyDescent="0.25">
      <c r="A72" s="446" t="s">
        <v>156</v>
      </c>
      <c r="B72" s="674"/>
      <c r="C72" s="674"/>
      <c r="D72" s="675"/>
      <c r="E72" s="130"/>
      <c r="F72" s="130"/>
      <c r="G72" s="416"/>
      <c r="H72" s="271"/>
      <c r="I72" s="271"/>
      <c r="J72" s="271"/>
      <c r="K72" s="14"/>
      <c r="L72" s="370"/>
      <c r="M72" s="298"/>
      <c r="N72" s="300"/>
      <c r="O72" s="279">
        <f t="shared" si="29"/>
        <v>0</v>
      </c>
      <c r="P72" s="280">
        <f t="shared" si="30"/>
        <v>0</v>
      </c>
      <c r="Q72" s="266"/>
    </row>
    <row r="73" spans="1:19" ht="30" customHeight="1" x14ac:dyDescent="0.25">
      <c r="A73" s="446" t="s">
        <v>157</v>
      </c>
      <c r="B73" s="674"/>
      <c r="C73" s="674"/>
      <c r="D73" s="675"/>
      <c r="E73" s="130"/>
      <c r="F73" s="130"/>
      <c r="G73" s="416"/>
      <c r="H73" s="271"/>
      <c r="I73" s="271"/>
      <c r="J73" s="271"/>
      <c r="K73" s="14"/>
      <c r="L73" s="370"/>
      <c r="M73" s="298"/>
      <c r="N73" s="300"/>
      <c r="O73" s="279">
        <f t="shared" si="29"/>
        <v>0</v>
      </c>
      <c r="P73" s="280">
        <f t="shared" si="30"/>
        <v>0</v>
      </c>
      <c r="Q73" s="266"/>
    </row>
    <row r="74" spans="1:19" ht="30" customHeight="1" x14ac:dyDescent="0.25">
      <c r="A74" s="446" t="s">
        <v>158</v>
      </c>
      <c r="B74" s="674"/>
      <c r="C74" s="674"/>
      <c r="D74" s="675"/>
      <c r="E74" s="36">
        <f t="shared" ref="E74:J74" si="31">E75+E76+E77+E78+E79+E80+E81+E82+E83+E84</f>
        <v>0</v>
      </c>
      <c r="F74" s="36">
        <f t="shared" si="31"/>
        <v>0</v>
      </c>
      <c r="G74" s="36">
        <f t="shared" si="31"/>
        <v>0</v>
      </c>
      <c r="H74" s="36">
        <f t="shared" si="31"/>
        <v>0</v>
      </c>
      <c r="I74" s="36">
        <f t="shared" si="31"/>
        <v>0</v>
      </c>
      <c r="J74" s="36">
        <f t="shared" si="31"/>
        <v>0</v>
      </c>
      <c r="K74" s="14"/>
      <c r="L74" s="370"/>
      <c r="M74" s="300"/>
      <c r="N74" s="300"/>
      <c r="O74" s="300"/>
      <c r="P74" s="300"/>
      <c r="Q74" s="266"/>
      <c r="R74" s="266"/>
      <c r="S74" s="266"/>
    </row>
    <row r="75" spans="1:19" ht="30" customHeight="1" x14ac:dyDescent="0.25">
      <c r="A75" s="446" t="s">
        <v>159</v>
      </c>
      <c r="B75" s="674"/>
      <c r="C75" s="674"/>
      <c r="D75" s="675"/>
      <c r="E75" s="130"/>
      <c r="F75" s="130"/>
      <c r="G75" s="417"/>
      <c r="H75" s="272"/>
      <c r="I75" s="271"/>
      <c r="J75" s="271"/>
      <c r="K75" s="14"/>
      <c r="L75" s="370"/>
      <c r="M75" s="300"/>
      <c r="N75" s="300"/>
      <c r="O75" s="279">
        <f t="shared" ref="O75:O86" si="32">F75</f>
        <v>0</v>
      </c>
      <c r="P75" s="284">
        <f t="shared" si="30"/>
        <v>0</v>
      </c>
      <c r="Q75" s="266"/>
      <c r="R75" s="266"/>
      <c r="S75" s="266"/>
    </row>
    <row r="76" spans="1:19" ht="30" customHeight="1" x14ac:dyDescent="0.25">
      <c r="A76" s="446" t="s">
        <v>160</v>
      </c>
      <c r="B76" s="674"/>
      <c r="C76" s="674"/>
      <c r="D76" s="675"/>
      <c r="E76" s="130"/>
      <c r="F76" s="130"/>
      <c r="G76" s="417"/>
      <c r="H76" s="272"/>
      <c r="I76" s="271"/>
      <c r="J76" s="271"/>
      <c r="K76" s="14"/>
      <c r="L76" s="370"/>
      <c r="M76" s="300"/>
      <c r="N76" s="300"/>
      <c r="O76" s="279">
        <f t="shared" si="32"/>
        <v>0</v>
      </c>
      <c r="P76" s="284">
        <f t="shared" si="30"/>
        <v>0</v>
      </c>
      <c r="Q76" s="266"/>
      <c r="R76" s="266"/>
      <c r="S76" s="266"/>
    </row>
    <row r="77" spans="1:19" ht="30" customHeight="1" x14ac:dyDescent="0.25">
      <c r="A77" s="446" t="s">
        <v>161</v>
      </c>
      <c r="B77" s="674"/>
      <c r="C77" s="674"/>
      <c r="D77" s="675"/>
      <c r="E77" s="130"/>
      <c r="F77" s="130"/>
      <c r="G77" s="417"/>
      <c r="H77" s="272"/>
      <c r="I77" s="271"/>
      <c r="J77" s="271"/>
      <c r="K77" s="14"/>
      <c r="L77" s="370"/>
      <c r="M77" s="300"/>
      <c r="N77" s="300"/>
      <c r="O77" s="279">
        <f t="shared" si="32"/>
        <v>0</v>
      </c>
      <c r="P77" s="284">
        <f t="shared" si="30"/>
        <v>0</v>
      </c>
      <c r="Q77" s="266"/>
      <c r="R77" s="266"/>
      <c r="S77" s="266"/>
    </row>
    <row r="78" spans="1:19" ht="30" customHeight="1" x14ac:dyDescent="0.25">
      <c r="A78" s="446" t="s">
        <v>162</v>
      </c>
      <c r="B78" s="674"/>
      <c r="C78" s="674"/>
      <c r="D78" s="675"/>
      <c r="E78" s="130"/>
      <c r="F78" s="130"/>
      <c r="G78" s="417"/>
      <c r="H78" s="272"/>
      <c r="I78" s="271"/>
      <c r="J78" s="271"/>
      <c r="K78" s="14"/>
      <c r="L78" s="370"/>
      <c r="M78" s="300"/>
      <c r="N78" s="300"/>
      <c r="O78" s="279">
        <f t="shared" si="32"/>
        <v>0</v>
      </c>
      <c r="P78" s="284">
        <f t="shared" si="30"/>
        <v>0</v>
      </c>
      <c r="Q78" s="266"/>
      <c r="R78" s="266"/>
      <c r="S78" s="266"/>
    </row>
    <row r="79" spans="1:19" ht="30" customHeight="1" x14ac:dyDescent="0.25">
      <c r="A79" s="446" t="s">
        <v>163</v>
      </c>
      <c r="B79" s="674"/>
      <c r="C79" s="674"/>
      <c r="D79" s="675"/>
      <c r="E79" s="130"/>
      <c r="F79" s="130"/>
      <c r="G79" s="417"/>
      <c r="H79" s="272"/>
      <c r="I79" s="271"/>
      <c r="J79" s="271"/>
      <c r="K79" s="14"/>
      <c r="L79" s="370"/>
      <c r="M79" s="300"/>
      <c r="N79" s="300"/>
      <c r="O79" s="279">
        <f t="shared" si="32"/>
        <v>0</v>
      </c>
      <c r="P79" s="284">
        <f t="shared" si="30"/>
        <v>0</v>
      </c>
      <c r="Q79" s="266"/>
      <c r="R79" s="266"/>
      <c r="S79" s="266"/>
    </row>
    <row r="80" spans="1:19" ht="30" customHeight="1" x14ac:dyDescent="0.25">
      <c r="A80" s="446" t="s">
        <v>164</v>
      </c>
      <c r="B80" s="674"/>
      <c r="C80" s="674"/>
      <c r="D80" s="675"/>
      <c r="E80" s="130"/>
      <c r="F80" s="130"/>
      <c r="G80" s="417"/>
      <c r="H80" s="272"/>
      <c r="I80" s="271"/>
      <c r="J80" s="271"/>
      <c r="K80" s="14"/>
      <c r="L80" s="370"/>
      <c r="M80" s="300"/>
      <c r="N80" s="300"/>
      <c r="O80" s="279">
        <f t="shared" si="32"/>
        <v>0</v>
      </c>
      <c r="P80" s="284">
        <f t="shared" si="30"/>
        <v>0</v>
      </c>
      <c r="Q80" s="266"/>
      <c r="R80" s="266"/>
      <c r="S80" s="266"/>
    </row>
    <row r="81" spans="1:26" ht="30" customHeight="1" x14ac:dyDescent="0.25">
      <c r="A81" s="446" t="s">
        <v>165</v>
      </c>
      <c r="B81" s="674"/>
      <c r="C81" s="674"/>
      <c r="D81" s="675"/>
      <c r="E81" s="130"/>
      <c r="F81" s="130"/>
      <c r="G81" s="417"/>
      <c r="H81" s="272"/>
      <c r="I81" s="271"/>
      <c r="J81" s="271"/>
      <c r="K81" s="14"/>
      <c r="L81" s="370"/>
      <c r="M81" s="300"/>
      <c r="N81" s="300"/>
      <c r="O81" s="279">
        <f t="shared" si="32"/>
        <v>0</v>
      </c>
      <c r="P81" s="284">
        <f t="shared" si="30"/>
        <v>0</v>
      </c>
      <c r="Q81" s="266"/>
      <c r="R81" s="266"/>
      <c r="S81" s="266"/>
    </row>
    <row r="82" spans="1:26" ht="30" customHeight="1" x14ac:dyDescent="0.25">
      <c r="A82" s="446" t="s">
        <v>166</v>
      </c>
      <c r="B82" s="674"/>
      <c r="C82" s="674"/>
      <c r="D82" s="675"/>
      <c r="E82" s="130"/>
      <c r="F82" s="130"/>
      <c r="G82" s="417"/>
      <c r="H82" s="272"/>
      <c r="I82" s="271"/>
      <c r="J82" s="271"/>
      <c r="K82" s="14"/>
      <c r="L82" s="370"/>
      <c r="M82" s="300"/>
      <c r="N82" s="300"/>
      <c r="O82" s="279">
        <f t="shared" si="32"/>
        <v>0</v>
      </c>
      <c r="P82" s="284">
        <f t="shared" si="30"/>
        <v>0</v>
      </c>
      <c r="Q82" s="266"/>
      <c r="R82" s="596" t="s">
        <v>783</v>
      </c>
      <c r="S82" s="597"/>
      <c r="T82" s="597"/>
      <c r="U82" s="597"/>
      <c r="V82" s="597"/>
      <c r="W82" s="597"/>
      <c r="X82" s="597"/>
      <c r="Y82" s="597"/>
      <c r="Z82" s="597"/>
    </row>
    <row r="83" spans="1:26" ht="30" customHeight="1" x14ac:dyDescent="0.25">
      <c r="A83" s="446" t="s">
        <v>167</v>
      </c>
      <c r="B83" s="674"/>
      <c r="C83" s="674"/>
      <c r="D83" s="675"/>
      <c r="E83" s="130"/>
      <c r="F83" s="130"/>
      <c r="G83" s="417"/>
      <c r="H83" s="272"/>
      <c r="I83" s="271"/>
      <c r="J83" s="271"/>
      <c r="K83" s="14"/>
      <c r="L83" s="370"/>
      <c r="M83" s="300"/>
      <c r="N83" s="300"/>
      <c r="O83" s="279">
        <f t="shared" si="32"/>
        <v>0</v>
      </c>
      <c r="P83" s="284">
        <f t="shared" si="30"/>
        <v>0</v>
      </c>
      <c r="Q83" s="266"/>
      <c r="R83" s="597"/>
      <c r="S83" s="597"/>
      <c r="T83" s="597"/>
      <c r="U83" s="597"/>
      <c r="V83" s="597"/>
      <c r="W83" s="597"/>
      <c r="X83" s="597"/>
      <c r="Y83" s="597"/>
      <c r="Z83" s="597"/>
    </row>
    <row r="84" spans="1:26" ht="30" customHeight="1" x14ac:dyDescent="0.25">
      <c r="A84" s="446" t="s">
        <v>168</v>
      </c>
      <c r="B84" s="674"/>
      <c r="C84" s="674"/>
      <c r="D84" s="675"/>
      <c r="E84" s="130"/>
      <c r="F84" s="130"/>
      <c r="G84" s="417"/>
      <c r="H84" s="272"/>
      <c r="I84" s="271"/>
      <c r="J84" s="271"/>
      <c r="K84" s="14"/>
      <c r="L84" s="370"/>
      <c r="M84" s="300"/>
      <c r="N84" s="300"/>
      <c r="O84" s="279">
        <f t="shared" si="32"/>
        <v>0</v>
      </c>
      <c r="P84" s="284">
        <f t="shared" si="30"/>
        <v>0</v>
      </c>
      <c r="Q84" s="266"/>
      <c r="R84" s="266"/>
      <c r="S84" s="266"/>
    </row>
    <row r="85" spans="1:26" ht="30" customHeight="1" x14ac:dyDescent="0.25">
      <c r="A85" s="446" t="s">
        <v>169</v>
      </c>
      <c r="B85" s="674"/>
      <c r="C85" s="674"/>
      <c r="D85" s="675"/>
      <c r="E85" s="130"/>
      <c r="F85" s="130"/>
      <c r="G85" s="417"/>
      <c r="H85" s="272"/>
      <c r="I85" s="271"/>
      <c r="J85" s="271"/>
      <c r="K85" s="14"/>
      <c r="L85" s="370"/>
      <c r="M85" s="300"/>
      <c r="N85" s="300"/>
      <c r="O85" s="279">
        <f t="shared" si="32"/>
        <v>0</v>
      </c>
      <c r="P85" s="284">
        <f t="shared" si="30"/>
        <v>0</v>
      </c>
      <c r="Q85" s="266"/>
      <c r="R85" s="266"/>
      <c r="S85" s="266"/>
    </row>
    <row r="86" spans="1:26" ht="45.75" customHeight="1" x14ac:dyDescent="0.25">
      <c r="A86" s="446" t="s">
        <v>170</v>
      </c>
      <c r="B86" s="674"/>
      <c r="C86" s="674"/>
      <c r="D86" s="675"/>
      <c r="E86" s="137"/>
      <c r="F86" s="137"/>
      <c r="G86" s="415"/>
      <c r="H86" s="137"/>
      <c r="I86" s="137"/>
      <c r="J86" s="137"/>
      <c r="K86" s="14"/>
      <c r="L86" s="370"/>
      <c r="M86" s="300"/>
      <c r="N86" s="300"/>
      <c r="O86" s="279">
        <f t="shared" si="32"/>
        <v>0</v>
      </c>
      <c r="P86" s="284">
        <f t="shared" si="30"/>
        <v>0</v>
      </c>
      <c r="Q86" s="266"/>
      <c r="R86" s="628" t="s">
        <v>802</v>
      </c>
      <c r="S86" s="629"/>
      <c r="T86" s="629"/>
      <c r="U86" s="629"/>
      <c r="V86" s="629"/>
      <c r="W86" s="629"/>
      <c r="X86" s="629"/>
      <c r="Y86" s="629"/>
      <c r="Z86" s="629"/>
    </row>
    <row r="87" spans="1:26" ht="45" customHeight="1" x14ac:dyDescent="0.25">
      <c r="A87" s="446" t="s">
        <v>450</v>
      </c>
      <c r="B87" s="674"/>
      <c r="C87" s="674"/>
      <c r="D87" s="675"/>
      <c r="E87" s="36"/>
      <c r="F87" s="36"/>
      <c r="G87" s="418"/>
      <c r="H87" s="130"/>
      <c r="I87" s="130"/>
      <c r="J87" s="130"/>
      <c r="K87" s="17"/>
      <c r="L87" s="370"/>
      <c r="M87" s="300"/>
      <c r="N87" s="300"/>
      <c r="O87" s="300"/>
      <c r="P87" s="300"/>
      <c r="Q87" s="266"/>
      <c r="R87" s="266"/>
      <c r="S87" s="266"/>
    </row>
    <row r="88" spans="1:26" ht="53.25" customHeight="1" x14ac:dyDescent="0.25">
      <c r="A88" s="548" t="s">
        <v>1</v>
      </c>
      <c r="B88" s="672"/>
      <c r="C88" s="672"/>
      <c r="D88" s="673"/>
      <c r="E88" s="36">
        <f>E28+E66</f>
        <v>0</v>
      </c>
      <c r="F88" s="36">
        <f>F28+F66</f>
        <v>0</v>
      </c>
      <c r="G88" s="36">
        <f>G28+G66+G87</f>
        <v>0</v>
      </c>
      <c r="H88" s="36">
        <f>H28+H66+H87</f>
        <v>0</v>
      </c>
      <c r="I88" s="36">
        <f>I28+I66+I87</f>
        <v>0</v>
      </c>
      <c r="J88" s="36">
        <f>J28+J66+J87</f>
        <v>0</v>
      </c>
      <c r="K88" s="286" t="s">
        <v>806</v>
      </c>
      <c r="L88" s="370"/>
      <c r="M88" s="298"/>
      <c r="N88" s="298"/>
      <c r="O88" s="298"/>
      <c r="P88" s="298"/>
    </row>
    <row r="89" spans="1:26" x14ac:dyDescent="0.2">
      <c r="A89" s="370"/>
      <c r="B89" s="370"/>
      <c r="C89" s="370"/>
      <c r="D89" s="370"/>
      <c r="E89" s="370"/>
      <c r="F89" s="370"/>
      <c r="G89" s="370"/>
      <c r="H89" s="370"/>
      <c r="I89" s="370"/>
      <c r="J89" s="370"/>
      <c r="K89" s="370"/>
      <c r="L89" s="370"/>
    </row>
    <row r="90" spans="1:26" ht="77.099999999999994" customHeight="1" x14ac:dyDescent="0.2">
      <c r="A90" s="458" t="s">
        <v>41</v>
      </c>
      <c r="B90" s="525"/>
      <c r="C90" s="525"/>
      <c r="D90" s="525"/>
      <c r="E90" s="538"/>
      <c r="F90" s="539"/>
      <c r="G90" s="539"/>
      <c r="H90" s="539"/>
      <c r="I90" s="539"/>
      <c r="J90" s="539"/>
      <c r="K90" s="540"/>
      <c r="L90" s="370"/>
    </row>
    <row r="91" spans="1:26" x14ac:dyDescent="0.2">
      <c r="A91" s="370"/>
      <c r="B91" s="370"/>
      <c r="C91" s="370"/>
      <c r="D91" s="370"/>
      <c r="E91" s="370"/>
      <c r="F91" s="370"/>
      <c r="G91" s="370"/>
      <c r="H91" s="370"/>
      <c r="I91" s="370"/>
      <c r="J91" s="370"/>
      <c r="K91" s="370"/>
      <c r="L91" s="370"/>
    </row>
  </sheetData>
  <sheetProtection algorithmName="SHA-512" hashValue="EKIXV0og9K+eW/EpPZMbZaJDq635bPeMApm4ffKJl3drYW+73wcZ/YXJTr9ergNyV59dzyKqTooW62i32JbpUQ==" saltValue="699v5eM89pNu48PE2YwOTw==" spinCount="100000" sheet="1" objects="1" scenarios="1"/>
  <mergeCells count="91">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7:D7"/>
    <mergeCell ref="A39:D39"/>
    <mergeCell ref="A34:D34"/>
    <mergeCell ref="A35:D35"/>
    <mergeCell ref="A10:D10"/>
    <mergeCell ref="A11:D11"/>
    <mergeCell ref="A12:D12"/>
    <mergeCell ref="A28:D28"/>
    <mergeCell ref="A29:D29"/>
    <mergeCell ref="A32:D32"/>
    <mergeCell ref="A33:D33"/>
    <mergeCell ref="A36:D36"/>
    <mergeCell ref="A38:D38"/>
    <mergeCell ref="J26:J27"/>
    <mergeCell ref="H26:H27"/>
    <mergeCell ref="A15:D15"/>
    <mergeCell ref="A16:D16"/>
    <mergeCell ref="A14:D14"/>
    <mergeCell ref="I26:I27"/>
    <mergeCell ref="A19:D19"/>
    <mergeCell ref="A20:D20"/>
    <mergeCell ref="A21:D21"/>
    <mergeCell ref="A22:D2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workbookViewId="0">
      <selection activeCell="I15" sqref="I15"/>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591" t="s">
        <v>815</v>
      </c>
      <c r="B1" s="592"/>
      <c r="C1" s="592"/>
      <c r="D1" s="592"/>
      <c r="E1" s="592"/>
      <c r="F1" s="592"/>
      <c r="G1" s="592"/>
      <c r="H1" s="370"/>
    </row>
    <row r="2" spans="1:10" ht="15" hidden="1" x14ac:dyDescent="0.25">
      <c r="A2" s="591" t="s">
        <v>770</v>
      </c>
      <c r="B2" s="592"/>
      <c r="C2" s="592"/>
      <c r="D2" s="592"/>
      <c r="E2" s="592"/>
      <c r="F2" s="592"/>
      <c r="G2" s="592"/>
      <c r="H2" s="370"/>
    </row>
    <row r="3" spans="1:10" x14ac:dyDescent="0.2">
      <c r="A3" s="370"/>
      <c r="B3" s="370"/>
      <c r="C3" s="370"/>
      <c r="D3" s="370"/>
      <c r="E3" s="370"/>
      <c r="F3" s="370"/>
      <c r="G3" s="370"/>
      <c r="H3" s="370"/>
    </row>
    <row r="4" spans="1:10" ht="30.75" customHeight="1" x14ac:dyDescent="0.2">
      <c r="A4" s="681"/>
      <c r="B4" s="682"/>
      <c r="C4" s="682"/>
      <c r="D4" s="683"/>
      <c r="E4" s="520" t="s">
        <v>816</v>
      </c>
      <c r="F4" s="687"/>
      <c r="G4" s="643" t="s">
        <v>146</v>
      </c>
      <c r="H4" s="370"/>
      <c r="J4" s="328" t="s">
        <v>784</v>
      </c>
    </row>
    <row r="5" spans="1:10" ht="89.25" x14ac:dyDescent="0.2">
      <c r="A5" s="684"/>
      <c r="B5" s="685"/>
      <c r="C5" s="685"/>
      <c r="D5" s="686"/>
      <c r="E5" s="164" t="s">
        <v>404</v>
      </c>
      <c r="F5" s="164" t="s">
        <v>414</v>
      </c>
      <c r="G5" s="688"/>
      <c r="H5" s="370"/>
      <c r="J5" s="310" t="s">
        <v>782</v>
      </c>
    </row>
    <row r="6" spans="1:10" ht="65.25" customHeight="1" x14ac:dyDescent="0.2">
      <c r="A6" s="463" t="s">
        <v>793</v>
      </c>
      <c r="B6" s="488"/>
      <c r="C6" s="488"/>
      <c r="D6" s="489"/>
      <c r="E6" s="36">
        <f>'část E náklady'!E16</f>
        <v>0</v>
      </c>
      <c r="F6" s="36">
        <f>'část E náklady'!E16</f>
        <v>0</v>
      </c>
      <c r="G6" s="15"/>
      <c r="H6" s="370"/>
      <c r="I6" s="176"/>
      <c r="J6" s="305"/>
    </row>
    <row r="7" spans="1:10" ht="52.5" hidden="1" customHeight="1" x14ac:dyDescent="0.2">
      <c r="A7" s="463" t="s">
        <v>448</v>
      </c>
      <c r="B7" s="464"/>
      <c r="C7" s="464"/>
      <c r="D7" s="465"/>
      <c r="E7" s="36">
        <f>'část E náklady'!E6</f>
        <v>0</v>
      </c>
      <c r="F7" s="36">
        <f>'část E náklady'!E6</f>
        <v>0</v>
      </c>
      <c r="G7" s="15"/>
      <c r="H7" s="370"/>
      <c r="J7" s="305"/>
    </row>
    <row r="8" spans="1:10" ht="52.5" customHeight="1" x14ac:dyDescent="0.2">
      <c r="A8" s="463" t="s">
        <v>817</v>
      </c>
      <c r="B8" s="464"/>
      <c r="C8" s="464"/>
      <c r="D8" s="465"/>
      <c r="E8" s="36">
        <f>'část E náklady'!E11</f>
        <v>0</v>
      </c>
      <c r="F8" s="36">
        <f>'část E náklady'!E11</f>
        <v>0</v>
      </c>
      <c r="G8" s="183"/>
      <c r="H8" s="370"/>
      <c r="J8" s="305"/>
    </row>
    <row r="9" spans="1:10" ht="52.5" customHeight="1" x14ac:dyDescent="0.2">
      <c r="A9" s="463" t="s">
        <v>703</v>
      </c>
      <c r="B9" s="679"/>
      <c r="C9" s="679"/>
      <c r="D9" s="680"/>
      <c r="E9" s="36">
        <f>'část E náklady'!E21</f>
        <v>0</v>
      </c>
      <c r="F9" s="36">
        <f>'část E náklady'!E21</f>
        <v>0</v>
      </c>
      <c r="G9" s="169"/>
      <c r="H9" s="370"/>
      <c r="J9" s="305"/>
    </row>
    <row r="10" spans="1:10" ht="42" hidden="1" customHeight="1" x14ac:dyDescent="0.2">
      <c r="A10" s="463" t="s">
        <v>360</v>
      </c>
      <c r="B10" s="488"/>
      <c r="C10" s="488"/>
      <c r="D10" s="489"/>
      <c r="E10" s="418"/>
      <c r="F10" s="418"/>
      <c r="G10" s="15"/>
      <c r="H10" s="370"/>
      <c r="J10" s="279">
        <f t="shared" ref="J10:J26" si="0">F10</f>
        <v>0</v>
      </c>
    </row>
    <row r="11" spans="1:10" ht="39.75" customHeight="1" x14ac:dyDescent="0.2">
      <c r="A11" s="463" t="s">
        <v>361</v>
      </c>
      <c r="B11" s="488"/>
      <c r="C11" s="488"/>
      <c r="D11" s="489"/>
      <c r="E11" s="130"/>
      <c r="F11" s="130"/>
      <c r="G11" s="15"/>
      <c r="H11" s="378" t="str">
        <f>IF(AND(LEN(G11)=0)*OR(E11&lt;&gt;0,F11&lt;&gt;0),"  DOPLŇTE KOMENTÁŘ"," ")</f>
        <v xml:space="preserve"> </v>
      </c>
      <c r="J11" s="279">
        <f t="shared" si="0"/>
        <v>0</v>
      </c>
    </row>
    <row r="12" spans="1:10" ht="15" x14ac:dyDescent="0.2">
      <c r="A12" s="463" t="s">
        <v>701</v>
      </c>
      <c r="B12" s="488"/>
      <c r="C12" s="488"/>
      <c r="D12" s="489"/>
      <c r="E12" s="130"/>
      <c r="F12" s="36">
        <f>'část G obce'!C33</f>
        <v>0</v>
      </c>
      <c r="G12" s="15"/>
      <c r="H12" s="378"/>
      <c r="J12" s="279">
        <f t="shared" si="0"/>
        <v>0</v>
      </c>
    </row>
    <row r="13" spans="1:10" ht="15" x14ac:dyDescent="0.2">
      <c r="A13" s="463" t="s">
        <v>702</v>
      </c>
      <c r="B13" s="488"/>
      <c r="C13" s="488"/>
      <c r="D13" s="489"/>
      <c r="E13" s="130"/>
      <c r="F13" s="36">
        <f>'část G obce'!D33</f>
        <v>0</v>
      </c>
      <c r="G13" s="15"/>
      <c r="H13" s="378"/>
      <c r="J13" s="279">
        <f t="shared" si="0"/>
        <v>0</v>
      </c>
    </row>
    <row r="14" spans="1:10" ht="20.100000000000001" customHeight="1" x14ac:dyDescent="0.2">
      <c r="A14" s="463" t="s">
        <v>173</v>
      </c>
      <c r="B14" s="488"/>
      <c r="C14" s="488"/>
      <c r="D14" s="489"/>
      <c r="E14" s="130"/>
      <c r="F14" s="130"/>
      <c r="G14" s="15"/>
      <c r="H14" s="370"/>
      <c r="J14" s="279">
        <f t="shared" si="0"/>
        <v>0</v>
      </c>
    </row>
    <row r="15" spans="1:10" ht="41.25" customHeight="1" x14ac:dyDescent="0.2">
      <c r="A15" s="463" t="s">
        <v>362</v>
      </c>
      <c r="B15" s="488"/>
      <c r="C15" s="488"/>
      <c r="D15" s="489"/>
      <c r="E15" s="130"/>
      <c r="F15" s="130"/>
      <c r="G15" s="15"/>
      <c r="H15" s="378" t="str">
        <f>IF(AND(LEN(G15)=0)*OR(E15&lt;&gt;0,F15&lt;&gt;0),"  DOPLŇTE KOMENTÁŘ"," ")</f>
        <v xml:space="preserve"> </v>
      </c>
      <c r="I15" s="176"/>
      <c r="J15" s="279">
        <f t="shared" si="0"/>
        <v>0</v>
      </c>
    </row>
    <row r="16" spans="1:10" ht="20.100000000000001" customHeight="1" x14ac:dyDescent="0.2">
      <c r="A16" s="463" t="s">
        <v>174</v>
      </c>
      <c r="B16" s="488"/>
      <c r="C16" s="488"/>
      <c r="D16" s="489"/>
      <c r="E16" s="130"/>
      <c r="F16" s="130"/>
      <c r="G16" s="15"/>
      <c r="H16" s="370"/>
      <c r="J16" s="279">
        <f t="shared" si="0"/>
        <v>0</v>
      </c>
    </row>
    <row r="17" spans="1:10" ht="20.100000000000001" customHeight="1" x14ac:dyDescent="0.2">
      <c r="A17" s="463" t="s">
        <v>372</v>
      </c>
      <c r="B17" s="464"/>
      <c r="C17" s="464"/>
      <c r="D17" s="465"/>
      <c r="E17" s="130"/>
      <c r="F17" s="130"/>
      <c r="G17" s="15"/>
      <c r="H17" s="370"/>
      <c r="J17" s="279">
        <f t="shared" si="0"/>
        <v>0</v>
      </c>
    </row>
    <row r="18" spans="1:10" ht="29.25" customHeight="1" x14ac:dyDescent="0.2">
      <c r="A18" s="463" t="s">
        <v>373</v>
      </c>
      <c r="B18" s="464"/>
      <c r="C18" s="464"/>
      <c r="D18" s="465"/>
      <c r="E18" s="130"/>
      <c r="F18" s="130"/>
      <c r="G18" s="15"/>
      <c r="H18" s="370"/>
      <c r="J18" s="279">
        <f t="shared" si="0"/>
        <v>0</v>
      </c>
    </row>
    <row r="19" spans="1:10" ht="27" customHeight="1" x14ac:dyDescent="0.2">
      <c r="A19" s="463" t="s">
        <v>374</v>
      </c>
      <c r="B19" s="464"/>
      <c r="C19" s="464"/>
      <c r="D19" s="465"/>
      <c r="E19" s="130"/>
      <c r="F19" s="130"/>
      <c r="G19" s="15"/>
      <c r="H19" s="370"/>
      <c r="J19" s="279">
        <f t="shared" si="0"/>
        <v>0</v>
      </c>
    </row>
    <row r="20" spans="1:10" ht="20.100000000000001" customHeight="1" x14ac:dyDescent="0.2">
      <c r="A20" s="463" t="s">
        <v>375</v>
      </c>
      <c r="B20" s="464"/>
      <c r="C20" s="464"/>
      <c r="D20" s="465"/>
      <c r="E20" s="130"/>
      <c r="F20" s="130"/>
      <c r="G20" s="15"/>
      <c r="H20" s="370"/>
      <c r="J20" s="279">
        <f t="shared" si="0"/>
        <v>0</v>
      </c>
    </row>
    <row r="21" spans="1:10" ht="20.100000000000001" customHeight="1" x14ac:dyDescent="0.2">
      <c r="A21" s="463" t="s">
        <v>376</v>
      </c>
      <c r="B21" s="464"/>
      <c r="C21" s="464"/>
      <c r="D21" s="465"/>
      <c r="E21" s="130"/>
      <c r="F21" s="130"/>
      <c r="G21" s="15"/>
      <c r="H21" s="370"/>
      <c r="J21" s="279">
        <f t="shared" si="0"/>
        <v>0</v>
      </c>
    </row>
    <row r="22" spans="1:10" ht="28.5" customHeight="1" x14ac:dyDescent="0.2">
      <c r="A22" s="463" t="s">
        <v>377</v>
      </c>
      <c r="B22" s="488"/>
      <c r="C22" s="488"/>
      <c r="D22" s="489"/>
      <c r="E22" s="130"/>
      <c r="F22" s="130"/>
      <c r="G22" s="15"/>
      <c r="H22" s="370"/>
      <c r="J22" s="279">
        <f t="shared" si="0"/>
        <v>0</v>
      </c>
    </row>
    <row r="23" spans="1:10" ht="28.5" customHeight="1" x14ac:dyDescent="0.2">
      <c r="A23" s="463" t="s">
        <v>378</v>
      </c>
      <c r="B23" s="464"/>
      <c r="C23" s="464"/>
      <c r="D23" s="465"/>
      <c r="E23" s="130"/>
      <c r="F23" s="130"/>
      <c r="G23" s="15"/>
      <c r="H23" s="370"/>
      <c r="J23" s="279">
        <f t="shared" si="0"/>
        <v>0</v>
      </c>
    </row>
    <row r="24" spans="1:10" ht="20.100000000000001" customHeight="1" x14ac:dyDescent="0.2">
      <c r="A24" s="463" t="s">
        <v>175</v>
      </c>
      <c r="B24" s="488"/>
      <c r="C24" s="488"/>
      <c r="D24" s="489"/>
      <c r="E24" s="130"/>
      <c r="F24" s="130"/>
      <c r="G24" s="15"/>
      <c r="H24" s="370"/>
      <c r="J24" s="279">
        <f t="shared" si="0"/>
        <v>0</v>
      </c>
    </row>
    <row r="25" spans="1:10" ht="20.100000000000001" customHeight="1" x14ac:dyDescent="0.2">
      <c r="A25" s="463" t="s">
        <v>176</v>
      </c>
      <c r="B25" s="488"/>
      <c r="C25" s="488"/>
      <c r="D25" s="489"/>
      <c r="E25" s="130"/>
      <c r="F25" s="130"/>
      <c r="G25" s="15"/>
      <c r="H25" s="370"/>
      <c r="J25" s="279">
        <f t="shared" si="0"/>
        <v>0</v>
      </c>
    </row>
    <row r="26" spans="1:10" ht="20.100000000000001" customHeight="1" x14ac:dyDescent="0.2">
      <c r="A26" s="463" t="s">
        <v>177</v>
      </c>
      <c r="B26" s="488"/>
      <c r="C26" s="488"/>
      <c r="D26" s="489"/>
      <c r="E26" s="130"/>
      <c r="F26" s="130"/>
      <c r="G26" s="15"/>
      <c r="H26" s="378" t="str">
        <f>IF(AND(LEN(G26)=0)*OR(E26&lt;&gt;0,F26&lt;&gt;0),"  DOPLŇTE KOMENTÁŘ"," ")</f>
        <v xml:space="preserve"> </v>
      </c>
      <c r="J26" s="279">
        <f t="shared" si="0"/>
        <v>0</v>
      </c>
    </row>
    <row r="27" spans="1:10" ht="20.100000000000001" customHeight="1" x14ac:dyDescent="0.2">
      <c r="A27" s="690" t="s">
        <v>1</v>
      </c>
      <c r="B27" s="691"/>
      <c r="C27" s="691"/>
      <c r="D27" s="692"/>
      <c r="E27" s="131">
        <f>SUM(E6:E26)</f>
        <v>0</v>
      </c>
      <c r="F27" s="131">
        <f>SUM(F6:F26)</f>
        <v>0</v>
      </c>
      <c r="G27" s="15"/>
      <c r="H27" s="370"/>
      <c r="J27" s="309"/>
    </row>
    <row r="28" spans="1:10" x14ac:dyDescent="0.2">
      <c r="A28" s="370"/>
      <c r="B28" s="370"/>
      <c r="C28" s="370"/>
      <c r="D28" s="370"/>
      <c r="E28" s="370"/>
      <c r="F28" s="370"/>
      <c r="G28" s="370"/>
      <c r="H28" s="370"/>
      <c r="J28" s="308"/>
    </row>
    <row r="29" spans="1:10" ht="77.099999999999994" customHeight="1" x14ac:dyDescent="0.2">
      <c r="A29" s="524" t="s">
        <v>41</v>
      </c>
      <c r="B29" s="525"/>
      <c r="C29" s="525"/>
      <c r="D29" s="525"/>
      <c r="E29" s="689"/>
      <c r="F29" s="539"/>
      <c r="G29" s="540"/>
      <c r="H29" s="370"/>
      <c r="J29" s="308"/>
    </row>
    <row r="30" spans="1:10" x14ac:dyDescent="0.2">
      <c r="A30" s="432"/>
      <c r="B30" s="432"/>
      <c r="C30" s="432"/>
      <c r="D30" s="432"/>
      <c r="E30" s="370"/>
      <c r="F30" s="370"/>
      <c r="G30" s="370"/>
      <c r="H30" s="370"/>
    </row>
    <row r="31" spans="1:10" ht="42" customHeight="1" x14ac:dyDescent="0.2">
      <c r="A31" s="458" t="s">
        <v>820</v>
      </c>
      <c r="B31" s="458"/>
      <c r="C31" s="458"/>
      <c r="D31" s="458"/>
      <c r="E31" s="16">
        <f>'část E náklady'!E88</f>
        <v>0</v>
      </c>
      <c r="F31" s="370"/>
      <c r="G31" s="370"/>
      <c r="H31" s="370"/>
    </row>
    <row r="32" spans="1:10" ht="42" customHeight="1" x14ac:dyDescent="0.2">
      <c r="A32" s="463" t="s">
        <v>821</v>
      </c>
      <c r="B32" s="488"/>
      <c r="C32" s="488"/>
      <c r="D32" s="489"/>
      <c r="E32" s="16">
        <f>E27</f>
        <v>0</v>
      </c>
      <c r="F32" s="370"/>
      <c r="G32" s="370"/>
      <c r="H32" s="370"/>
    </row>
    <row r="33" spans="1:8" ht="42" customHeight="1" x14ac:dyDescent="0.2">
      <c r="A33" s="458" t="s">
        <v>406</v>
      </c>
      <c r="B33" s="458"/>
      <c r="C33" s="458"/>
      <c r="D33" s="458"/>
      <c r="E33" s="16">
        <f>E32-E31</f>
        <v>0</v>
      </c>
      <c r="F33" s="370"/>
      <c r="G33" s="370"/>
      <c r="H33" s="370"/>
    </row>
    <row r="34" spans="1:8" ht="56.25" customHeight="1" x14ac:dyDescent="0.2">
      <c r="A34" s="463" t="s">
        <v>822</v>
      </c>
      <c r="B34" s="488"/>
      <c r="C34" s="488"/>
      <c r="D34" s="489"/>
      <c r="E34" s="16">
        <f>'část E náklady'!F88</f>
        <v>0</v>
      </c>
      <c r="F34" s="370"/>
      <c r="G34" s="370"/>
      <c r="H34" s="370"/>
    </row>
    <row r="35" spans="1:8" ht="57.75" customHeight="1" x14ac:dyDescent="0.2">
      <c r="A35" s="458" t="s">
        <v>823</v>
      </c>
      <c r="B35" s="458"/>
      <c r="C35" s="458"/>
      <c r="D35" s="458"/>
      <c r="E35" s="16">
        <f>F27</f>
        <v>0</v>
      </c>
      <c r="F35" s="370"/>
      <c r="G35" s="370"/>
      <c r="H35" s="370"/>
    </row>
    <row r="36" spans="1:8" ht="42" customHeight="1" x14ac:dyDescent="0.2">
      <c r="A36" s="458" t="s">
        <v>406</v>
      </c>
      <c r="B36" s="458"/>
      <c r="C36" s="458"/>
      <c r="D36" s="458"/>
      <c r="E36" s="16">
        <f>E35-E34</f>
        <v>0</v>
      </c>
      <c r="F36" s="370"/>
      <c r="G36" s="370"/>
      <c r="H36" s="370"/>
    </row>
    <row r="37" spans="1:8" x14ac:dyDescent="0.2">
      <c r="A37" s="370"/>
      <c r="B37" s="370"/>
      <c r="C37" s="370"/>
      <c r="D37" s="370"/>
      <c r="E37" s="370"/>
      <c r="F37" s="370"/>
      <c r="G37" s="370"/>
      <c r="H37" s="370"/>
    </row>
  </sheetData>
  <sheetProtection algorithmName="SHA-512" hashValue="QlkeYY/WBrpPJRiC+xfjxF0CpC0y+PpgyUgyTUYNaypuCHN7noCo4jiHVqJkxx0kasKs0WV7hoHz60bSo/p6uA==" saltValue="EOANx8vkbmcbkBunOfkwOw==" spinCount="100000"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workbookViewId="0">
      <selection activeCell="J34" sqref="J34"/>
    </sheetView>
  </sheetViews>
  <sheetFormatPr defaultRowHeight="15" x14ac:dyDescent="0.25"/>
  <cols>
    <col min="1" max="2" width="27.42578125" customWidth="1"/>
    <col min="3" max="4" width="18.28515625" customWidth="1"/>
    <col min="5" max="5" width="54.7109375" customWidth="1"/>
    <col min="6" max="6" width="4.85546875" style="190" hidden="1" customWidth="1"/>
    <col min="7" max="7" width="6.7109375" customWidth="1"/>
    <col min="8" max="8" width="9.140625" customWidth="1"/>
  </cols>
  <sheetData>
    <row r="1" spans="1:7" ht="31.5" customHeight="1" x14ac:dyDescent="0.25">
      <c r="A1" s="696" t="s">
        <v>818</v>
      </c>
      <c r="B1" s="697"/>
      <c r="C1" s="590"/>
      <c r="D1" s="590"/>
      <c r="E1" s="590"/>
      <c r="F1" s="433"/>
      <c r="G1" s="434"/>
    </row>
    <row r="2" spans="1:7" ht="31.5" hidden="1" customHeight="1" x14ac:dyDescent="0.25">
      <c r="A2" s="696" t="s">
        <v>771</v>
      </c>
      <c r="B2" s="476"/>
      <c r="C2" s="476"/>
      <c r="D2" s="476"/>
      <c r="E2" s="435"/>
      <c r="F2" s="433"/>
      <c r="G2" s="434"/>
    </row>
    <row r="3" spans="1:7" x14ac:dyDescent="0.25">
      <c r="A3" s="436"/>
      <c r="B3" s="436"/>
      <c r="C3" s="436"/>
      <c r="D3" s="436"/>
      <c r="E3" s="436"/>
      <c r="F3" s="433"/>
      <c r="G3" s="434"/>
    </row>
    <row r="4" spans="1:7" ht="32.25" customHeight="1" x14ac:dyDescent="0.25">
      <c r="A4" s="698" t="s">
        <v>717</v>
      </c>
      <c r="B4" s="698" t="s">
        <v>564</v>
      </c>
      <c r="C4" s="700" t="s">
        <v>816</v>
      </c>
      <c r="D4" s="700"/>
      <c r="E4" s="698" t="s">
        <v>146</v>
      </c>
      <c r="G4" s="434"/>
    </row>
    <row r="5" spans="1:7" ht="25.5" x14ac:dyDescent="0.25">
      <c r="A5" s="699"/>
      <c r="B5" s="702"/>
      <c r="C5" s="189" t="s">
        <v>565</v>
      </c>
      <c r="D5" s="189" t="s">
        <v>566</v>
      </c>
      <c r="E5" s="701"/>
      <c r="G5" s="434"/>
    </row>
    <row r="6" spans="1:7" ht="20.100000000000001" customHeight="1" x14ac:dyDescent="0.25">
      <c r="A6" s="171"/>
      <c r="B6" s="191" t="str">
        <f>IF($F6=1,"       ",INDEX(data!$A$35:$A$168,$F6,1))</f>
        <v xml:space="preserve">       </v>
      </c>
      <c r="C6" s="172"/>
      <c r="D6" s="172"/>
      <c r="E6" s="173"/>
      <c r="F6" s="190">
        <v>1</v>
      </c>
      <c r="G6" s="434"/>
    </row>
    <row r="7" spans="1:7" ht="20.100000000000001" customHeight="1" x14ac:dyDescent="0.25">
      <c r="A7" s="171"/>
      <c r="B7" s="191" t="str">
        <f>IF($F7=1,"       ",INDEX(data!$A$35:$A$168,$F7,1))</f>
        <v xml:space="preserve">       </v>
      </c>
      <c r="C7" s="172"/>
      <c r="D7" s="172"/>
      <c r="E7" s="173"/>
      <c r="F7" s="190">
        <v>1</v>
      </c>
      <c r="G7" s="434"/>
    </row>
    <row r="8" spans="1:7" ht="20.100000000000001" customHeight="1" x14ac:dyDescent="0.25">
      <c r="A8" s="171"/>
      <c r="B8" s="191" t="str">
        <f>IF($F8=1,"       ",INDEX(data!$A$35:$A$168,$F8,1))</f>
        <v xml:space="preserve">       </v>
      </c>
      <c r="C8" s="172"/>
      <c r="D8" s="172"/>
      <c r="E8" s="173"/>
      <c r="F8" s="190">
        <v>1</v>
      </c>
      <c r="G8" s="434"/>
    </row>
    <row r="9" spans="1:7" ht="20.100000000000001" customHeight="1" x14ac:dyDescent="0.25">
      <c r="A9" s="171"/>
      <c r="B9" s="191" t="str">
        <f>IF($F9=1,"       ",INDEX(data!$A$35:$A$168,$F9,1))</f>
        <v xml:space="preserve">       </v>
      </c>
      <c r="C9" s="172"/>
      <c r="D9" s="172"/>
      <c r="E9" s="173"/>
      <c r="F9" s="190">
        <v>1</v>
      </c>
      <c r="G9" s="434"/>
    </row>
    <row r="10" spans="1:7" ht="20.100000000000001" customHeight="1" x14ac:dyDescent="0.25">
      <c r="A10" s="171"/>
      <c r="B10" s="191" t="str">
        <f>IF($F10=1,"       ",INDEX(data!$A$35:$A$168,$F10,1))</f>
        <v xml:space="preserve">       </v>
      </c>
      <c r="C10" s="172"/>
      <c r="D10" s="172"/>
      <c r="E10" s="173"/>
      <c r="F10" s="190">
        <v>1</v>
      </c>
      <c r="G10" s="434"/>
    </row>
    <row r="11" spans="1:7" ht="20.100000000000001" customHeight="1" x14ac:dyDescent="0.25">
      <c r="A11" s="171"/>
      <c r="B11" s="191" t="str">
        <f>IF($F11=1,"       ",INDEX(data!$A$35:$A$168,$F11,1))</f>
        <v xml:space="preserve">       </v>
      </c>
      <c r="C11" s="172"/>
      <c r="D11" s="172"/>
      <c r="E11" s="173"/>
      <c r="F11" s="190">
        <v>1</v>
      </c>
      <c r="G11" s="434"/>
    </row>
    <row r="12" spans="1:7" ht="20.100000000000001" customHeight="1" x14ac:dyDescent="0.25">
      <c r="A12" s="171"/>
      <c r="B12" s="191" t="str">
        <f>IF($F12=1,"       ",INDEX(data!$A$35:$A$168,$F12,1))</f>
        <v xml:space="preserve">       </v>
      </c>
      <c r="C12" s="172"/>
      <c r="D12" s="172"/>
      <c r="E12" s="173"/>
      <c r="F12" s="190">
        <v>1</v>
      </c>
      <c r="G12" s="434"/>
    </row>
    <row r="13" spans="1:7" ht="20.100000000000001" customHeight="1" x14ac:dyDescent="0.25">
      <c r="A13" s="171"/>
      <c r="B13" s="191" t="str">
        <f>IF($F13=1,"       ",INDEX(data!$A$35:$A$168,$F13,1))</f>
        <v xml:space="preserve">       </v>
      </c>
      <c r="C13" s="172"/>
      <c r="D13" s="172"/>
      <c r="E13" s="173"/>
      <c r="F13" s="190">
        <v>1</v>
      </c>
      <c r="G13" s="434"/>
    </row>
    <row r="14" spans="1:7" ht="20.100000000000001" customHeight="1" x14ac:dyDescent="0.25">
      <c r="A14" s="171"/>
      <c r="B14" s="191" t="str">
        <f>IF($F14=1,"       ",INDEX(data!$A$35:$A$168,$F14,1))</f>
        <v xml:space="preserve">       </v>
      </c>
      <c r="C14" s="172"/>
      <c r="D14" s="172"/>
      <c r="E14" s="173"/>
      <c r="F14" s="190">
        <v>1</v>
      </c>
      <c r="G14" s="434"/>
    </row>
    <row r="15" spans="1:7" ht="20.100000000000001" customHeight="1" x14ac:dyDescent="0.25">
      <c r="A15" s="171"/>
      <c r="B15" s="191" t="str">
        <f>IF($F15=1,"       ",INDEX(data!$A$35:$A$168,$F15,1))</f>
        <v xml:space="preserve">       </v>
      </c>
      <c r="C15" s="172"/>
      <c r="D15" s="172"/>
      <c r="E15" s="173"/>
      <c r="F15" s="190">
        <v>1</v>
      </c>
      <c r="G15" s="434"/>
    </row>
    <row r="16" spans="1:7" ht="20.100000000000001" customHeight="1" x14ac:dyDescent="0.25">
      <c r="A16" s="171"/>
      <c r="B16" s="191" t="str">
        <f>IF($F16=1,"       ",INDEX(data!$A$35:$A$168,$F16,1))</f>
        <v xml:space="preserve">       </v>
      </c>
      <c r="C16" s="172"/>
      <c r="D16" s="172"/>
      <c r="E16" s="173"/>
      <c r="F16" s="190">
        <v>1</v>
      </c>
      <c r="G16" s="434"/>
    </row>
    <row r="17" spans="1:7" ht="20.100000000000001" customHeight="1" x14ac:dyDescent="0.25">
      <c r="A17" s="171"/>
      <c r="B17" s="191" t="str">
        <f>IF($F17=1,"       ",INDEX(data!$A$35:$A$168,$F17,1))</f>
        <v xml:space="preserve">       </v>
      </c>
      <c r="C17" s="172"/>
      <c r="D17" s="172"/>
      <c r="E17" s="173"/>
      <c r="F17" s="190">
        <v>1</v>
      </c>
      <c r="G17" s="434"/>
    </row>
    <row r="18" spans="1:7" ht="20.100000000000001" customHeight="1" x14ac:dyDescent="0.25">
      <c r="A18" s="171"/>
      <c r="B18" s="191" t="str">
        <f>IF($F18=1,"       ",INDEX(data!$A$35:$A$168,$F18,1))</f>
        <v xml:space="preserve">       </v>
      </c>
      <c r="C18" s="172"/>
      <c r="D18" s="172"/>
      <c r="E18" s="173"/>
      <c r="F18" s="190">
        <v>1</v>
      </c>
      <c r="G18" s="434"/>
    </row>
    <row r="19" spans="1:7" ht="20.100000000000001" customHeight="1" x14ac:dyDescent="0.25">
      <c r="A19" s="171"/>
      <c r="B19" s="191" t="str">
        <f>IF($F19=1,"       ",INDEX(data!$A$35:$A$168,$F19,1))</f>
        <v xml:space="preserve">       </v>
      </c>
      <c r="C19" s="172"/>
      <c r="D19" s="172"/>
      <c r="E19" s="173"/>
      <c r="F19" s="190">
        <v>1</v>
      </c>
      <c r="G19" s="434"/>
    </row>
    <row r="20" spans="1:7" ht="20.100000000000001" customHeight="1" x14ac:dyDescent="0.25">
      <c r="A20" s="171"/>
      <c r="B20" s="191" t="str">
        <f>IF($F20=1,"       ",INDEX(data!$A$35:$A$168,$F20,1))</f>
        <v xml:space="preserve">       </v>
      </c>
      <c r="C20" s="172"/>
      <c r="D20" s="172"/>
      <c r="E20" s="173"/>
      <c r="F20" s="190">
        <v>1</v>
      </c>
      <c r="G20" s="434"/>
    </row>
    <row r="21" spans="1:7" ht="20.100000000000001" customHeight="1" x14ac:dyDescent="0.25">
      <c r="A21" s="171"/>
      <c r="B21" s="191" t="str">
        <f>IF($F21=1,"       ",INDEX(data!$A$35:$A$168,$F21,1))</f>
        <v xml:space="preserve">       </v>
      </c>
      <c r="C21" s="172"/>
      <c r="D21" s="172"/>
      <c r="E21" s="173"/>
      <c r="F21" s="190">
        <v>1</v>
      </c>
      <c r="G21" s="434"/>
    </row>
    <row r="22" spans="1:7" ht="20.100000000000001" customHeight="1" x14ac:dyDescent="0.25">
      <c r="A22" s="171"/>
      <c r="B22" s="191" t="str">
        <f>IF($F22=1,"       ",INDEX(data!$A$35:$A$168,$F22,1))</f>
        <v xml:space="preserve">       </v>
      </c>
      <c r="C22" s="172"/>
      <c r="D22" s="172"/>
      <c r="E22" s="173"/>
      <c r="F22" s="190">
        <v>1</v>
      </c>
      <c r="G22" s="434"/>
    </row>
    <row r="23" spans="1:7" ht="20.100000000000001" customHeight="1" x14ac:dyDescent="0.25">
      <c r="A23" s="171"/>
      <c r="B23" s="191" t="str">
        <f>IF($F23=1,"       ",INDEX(data!$A$35:$A$168,$F23,1))</f>
        <v xml:space="preserve">       </v>
      </c>
      <c r="C23" s="172"/>
      <c r="D23" s="172"/>
      <c r="E23" s="173"/>
      <c r="F23" s="190">
        <v>1</v>
      </c>
      <c r="G23" s="434"/>
    </row>
    <row r="24" spans="1:7" ht="20.100000000000001" customHeight="1" x14ac:dyDescent="0.25">
      <c r="A24" s="171"/>
      <c r="B24" s="191" t="str">
        <f>IF($F24=1,"       ",INDEX(data!$A$35:$A$168,$F24,1))</f>
        <v xml:space="preserve">       </v>
      </c>
      <c r="C24" s="172"/>
      <c r="D24" s="172"/>
      <c r="E24" s="173"/>
      <c r="F24" s="190">
        <v>1</v>
      </c>
      <c r="G24" s="434"/>
    </row>
    <row r="25" spans="1:7" ht="20.100000000000001" customHeight="1" x14ac:dyDescent="0.25">
      <c r="A25" s="171"/>
      <c r="B25" s="191" t="str">
        <f>IF($F25=1,"       ",INDEX(data!$A$35:$A$168,$F25,1))</f>
        <v xml:space="preserve">       </v>
      </c>
      <c r="C25" s="172"/>
      <c r="D25" s="172"/>
      <c r="E25" s="173"/>
      <c r="F25" s="190">
        <v>1</v>
      </c>
      <c r="G25" s="434"/>
    </row>
    <row r="26" spans="1:7" ht="20.100000000000001" customHeight="1" x14ac:dyDescent="0.25">
      <c r="A26" s="171"/>
      <c r="B26" s="191" t="str">
        <f>IF($F26=1,"       ",INDEX(data!$A$35:$A$168,$F26,1))</f>
        <v xml:space="preserve">       </v>
      </c>
      <c r="C26" s="172"/>
      <c r="D26" s="172"/>
      <c r="E26" s="173"/>
      <c r="F26" s="190">
        <v>1</v>
      </c>
      <c r="G26" s="434"/>
    </row>
    <row r="27" spans="1:7" ht="20.100000000000001" customHeight="1" x14ac:dyDescent="0.25">
      <c r="A27" s="171"/>
      <c r="B27" s="191" t="str">
        <f>IF($F27=1,"       ",INDEX(data!$A$35:$A$168,$F27,1))</f>
        <v xml:space="preserve">       </v>
      </c>
      <c r="C27" s="172"/>
      <c r="D27" s="172"/>
      <c r="E27" s="173"/>
      <c r="F27" s="190">
        <v>1</v>
      </c>
      <c r="G27" s="434"/>
    </row>
    <row r="28" spans="1:7" ht="20.100000000000001" customHeight="1" x14ac:dyDescent="0.25">
      <c r="A28" s="171"/>
      <c r="B28" s="191" t="str">
        <f>IF($F28=1,"       ",INDEX(data!$A$35:$A$168,$F28,1))</f>
        <v xml:space="preserve">       </v>
      </c>
      <c r="C28" s="172"/>
      <c r="D28" s="172"/>
      <c r="E28" s="173"/>
      <c r="F28" s="190">
        <v>1</v>
      </c>
      <c r="G28" s="434"/>
    </row>
    <row r="29" spans="1:7" ht="20.100000000000001" customHeight="1" x14ac:dyDescent="0.25">
      <c r="A29" s="171"/>
      <c r="B29" s="191" t="str">
        <f>IF($F29=1,"       ",INDEX(data!$A$35:$A$168,$F29,1))</f>
        <v xml:space="preserve">       </v>
      </c>
      <c r="C29" s="172"/>
      <c r="D29" s="172"/>
      <c r="E29" s="173"/>
      <c r="F29" s="190">
        <v>1</v>
      </c>
      <c r="G29" s="434"/>
    </row>
    <row r="30" spans="1:7" ht="20.100000000000001" customHeight="1" x14ac:dyDescent="0.25">
      <c r="A30" s="171" t="s">
        <v>700</v>
      </c>
      <c r="B30" s="202"/>
      <c r="C30" s="172"/>
      <c r="D30" s="172"/>
      <c r="E30" s="173"/>
      <c r="G30" s="434"/>
    </row>
    <row r="31" spans="1:7" ht="20.100000000000001" customHeight="1" x14ac:dyDescent="0.25">
      <c r="A31" s="171" t="s">
        <v>700</v>
      </c>
      <c r="B31" s="202"/>
      <c r="C31" s="172"/>
      <c r="D31" s="172"/>
      <c r="E31" s="173"/>
      <c r="G31" s="434"/>
    </row>
    <row r="32" spans="1:7" ht="20.100000000000001" customHeight="1" x14ac:dyDescent="0.25">
      <c r="A32" s="171" t="s">
        <v>700</v>
      </c>
      <c r="B32" s="202"/>
      <c r="C32" s="172"/>
      <c r="D32" s="172"/>
      <c r="E32" s="173"/>
      <c r="G32" s="434"/>
    </row>
    <row r="33" spans="1:7" ht="20.100000000000001" customHeight="1" x14ac:dyDescent="0.25">
      <c r="A33" s="174" t="s">
        <v>1</v>
      </c>
      <c r="B33" s="174"/>
      <c r="C33" s="175">
        <f>SUM(C6:C32)</f>
        <v>0</v>
      </c>
      <c r="D33" s="175">
        <f>SUM(D6:D32)</f>
        <v>0</v>
      </c>
      <c r="E33" s="173"/>
      <c r="G33" s="434"/>
    </row>
    <row r="34" spans="1:7" ht="20.100000000000001" customHeight="1" x14ac:dyDescent="0.25">
      <c r="A34" s="436"/>
      <c r="B34" s="436"/>
      <c r="C34" s="436"/>
      <c r="D34" s="436"/>
      <c r="E34" s="436"/>
      <c r="G34" s="434"/>
    </row>
    <row r="35" spans="1:7" ht="77.099999999999994" customHeight="1" x14ac:dyDescent="0.25">
      <c r="A35" s="336" t="s">
        <v>41</v>
      </c>
      <c r="B35" s="693"/>
      <c r="C35" s="694"/>
      <c r="D35" s="694"/>
      <c r="E35" s="695"/>
      <c r="G35" s="434"/>
    </row>
    <row r="36" spans="1:7" x14ac:dyDescent="0.25">
      <c r="A36" s="436"/>
      <c r="B36" s="436"/>
      <c r="C36" s="436"/>
      <c r="D36" s="436"/>
      <c r="E36" s="436"/>
      <c r="F36" s="347"/>
      <c r="G36" s="434"/>
    </row>
    <row r="37" spans="1:7" x14ac:dyDescent="0.25">
      <c r="A37" s="434"/>
      <c r="B37" s="434"/>
      <c r="C37" s="434"/>
      <c r="D37" s="434"/>
      <c r="E37" s="434"/>
      <c r="F37" s="347"/>
      <c r="G37" s="434"/>
    </row>
  </sheetData>
  <sheetProtection algorithmName="SHA-512" hashValue="jHpmM50rRjUXUzbknR3ZwqfHQcIkXaIr60lc3siHGm+SD7nzmPUart5ePLKnEqo5/YN0XnXy1/bB0NuCmijP3A==" saltValue="Egqn+aUvKJqakBfRyZObbg=="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Q22" sqref="Q22"/>
    </sheetView>
  </sheetViews>
  <sheetFormatPr defaultRowHeight="14.25" x14ac:dyDescent="0.2"/>
  <cols>
    <col min="1" max="16384" width="9.140625" style="6"/>
  </cols>
  <sheetData>
    <row r="1" spans="1:9" ht="29.25" customHeight="1" x14ac:dyDescent="0.2">
      <c r="A1" s="706" t="s">
        <v>774</v>
      </c>
      <c r="B1" s="707"/>
      <c r="C1" s="707"/>
      <c r="D1" s="707"/>
      <c r="E1" s="707"/>
      <c r="F1" s="707"/>
      <c r="G1" s="707"/>
      <c r="H1" s="707"/>
      <c r="I1" s="708"/>
    </row>
    <row r="2" spans="1:9" hidden="1" x14ac:dyDescent="0.2"/>
    <row r="3" spans="1:9" hidden="1" x14ac:dyDescent="0.2">
      <c r="A3" s="453" t="s">
        <v>353</v>
      </c>
      <c r="B3" s="705"/>
      <c r="C3" s="709" t="s">
        <v>359</v>
      </c>
      <c r="D3" s="710"/>
      <c r="E3" s="710"/>
      <c r="F3" s="710"/>
      <c r="G3" s="710"/>
      <c r="H3" s="710"/>
      <c r="I3" s="710"/>
    </row>
    <row r="4" spans="1:9" hidden="1" x14ac:dyDescent="0.2">
      <c r="A4" s="453" t="s">
        <v>354</v>
      </c>
      <c r="B4" s="705"/>
      <c r="C4" s="703" t="s">
        <v>358</v>
      </c>
      <c r="D4" s="704"/>
      <c r="E4" s="704"/>
      <c r="F4" s="704"/>
      <c r="G4" s="704"/>
      <c r="H4" s="704"/>
      <c r="I4" s="704"/>
    </row>
    <row r="5" spans="1:9" hidden="1" x14ac:dyDescent="0.2">
      <c r="A5" s="453" t="s">
        <v>355</v>
      </c>
      <c r="B5" s="705"/>
      <c r="C5" s="703" t="s">
        <v>358</v>
      </c>
      <c r="D5" s="704"/>
      <c r="E5" s="704"/>
      <c r="F5" s="704"/>
      <c r="G5" s="704"/>
      <c r="H5" s="704"/>
      <c r="I5" s="704"/>
    </row>
    <row r="6" spans="1:9" hidden="1" x14ac:dyDescent="0.2">
      <c r="A6" s="453" t="s">
        <v>356</v>
      </c>
      <c r="B6" s="705"/>
      <c r="C6" s="703" t="s">
        <v>358</v>
      </c>
      <c r="D6" s="704"/>
      <c r="E6" s="704"/>
      <c r="F6" s="704"/>
      <c r="G6" s="704"/>
      <c r="H6" s="704"/>
      <c r="I6" s="704"/>
    </row>
    <row r="7" spans="1:9" hidden="1" x14ac:dyDescent="0.2">
      <c r="A7" s="453" t="s">
        <v>357</v>
      </c>
      <c r="B7" s="705"/>
      <c r="C7" s="703" t="s">
        <v>358</v>
      </c>
      <c r="D7" s="704"/>
      <c r="E7" s="704"/>
      <c r="F7" s="704"/>
      <c r="G7" s="704"/>
      <c r="H7" s="704"/>
      <c r="I7" s="704"/>
    </row>
    <row r="8" spans="1:9" hidden="1" x14ac:dyDescent="0.2">
      <c r="A8" s="503"/>
      <c r="B8" s="504"/>
      <c r="C8" s="503"/>
      <c r="D8" s="504"/>
      <c r="E8" s="504"/>
      <c r="F8" s="504"/>
      <c r="G8" s="504"/>
      <c r="H8" s="504"/>
      <c r="I8" s="504"/>
    </row>
    <row r="10" spans="1:9" ht="15" x14ac:dyDescent="0.25">
      <c r="A10" s="453" t="s">
        <v>353</v>
      </c>
      <c r="B10" s="705"/>
      <c r="C10" s="711" t="s">
        <v>359</v>
      </c>
      <c r="D10" s="712"/>
      <c r="E10" s="712"/>
      <c r="F10" s="712"/>
      <c r="G10" s="712"/>
      <c r="H10" s="712"/>
      <c r="I10" s="448"/>
    </row>
    <row r="11" spans="1:9" ht="14.25" customHeight="1" x14ac:dyDescent="0.2">
      <c r="A11" s="453" t="s">
        <v>354</v>
      </c>
      <c r="B11" s="705"/>
      <c r="C11" s="709" t="s">
        <v>819</v>
      </c>
      <c r="D11" s="710"/>
      <c r="E11" s="710"/>
      <c r="F11" s="710"/>
      <c r="G11" s="710"/>
      <c r="H11" s="710"/>
      <c r="I11" s="710"/>
    </row>
    <row r="12" spans="1:9" ht="14.25" customHeight="1" x14ac:dyDescent="0.2">
      <c r="A12" s="453" t="s">
        <v>355</v>
      </c>
      <c r="B12" s="705"/>
      <c r="C12" s="703" t="s">
        <v>358</v>
      </c>
      <c r="D12" s="704"/>
      <c r="E12" s="704"/>
      <c r="F12" s="704"/>
      <c r="G12" s="704"/>
      <c r="H12" s="704"/>
      <c r="I12" s="704"/>
    </row>
    <row r="13" spans="1:9" ht="14.25" customHeight="1" x14ac:dyDescent="0.2">
      <c r="A13" s="453" t="s">
        <v>356</v>
      </c>
      <c r="B13" s="705"/>
      <c r="C13" s="703" t="s">
        <v>358</v>
      </c>
      <c r="D13" s="704"/>
      <c r="E13" s="704"/>
      <c r="F13" s="704"/>
      <c r="G13" s="704"/>
      <c r="H13" s="704"/>
      <c r="I13" s="704"/>
    </row>
    <row r="14" spans="1:9" ht="14.25" customHeight="1" x14ac:dyDescent="0.2">
      <c r="A14" s="453" t="s">
        <v>357</v>
      </c>
      <c r="B14" s="705"/>
      <c r="C14" s="703" t="s">
        <v>358</v>
      </c>
      <c r="D14" s="704"/>
      <c r="E14" s="704"/>
      <c r="F14" s="704"/>
      <c r="G14" s="704"/>
      <c r="H14" s="704"/>
      <c r="I14" s="704"/>
    </row>
    <row r="15" spans="1:9" ht="14.25" customHeight="1" x14ac:dyDescent="0.2">
      <c r="A15" s="503"/>
      <c r="B15" s="504"/>
      <c r="C15" s="503"/>
      <c r="D15" s="504"/>
      <c r="E15" s="504"/>
      <c r="F15" s="504"/>
      <c r="G15" s="504"/>
      <c r="H15" s="504"/>
      <c r="I15" s="504"/>
    </row>
    <row r="16" spans="1:9" x14ac:dyDescent="0.2">
      <c r="A16" s="503"/>
      <c r="B16" s="504"/>
      <c r="C16" s="503"/>
      <c r="D16" s="504"/>
      <c r="E16" s="504"/>
      <c r="F16" s="504"/>
      <c r="G16" s="504"/>
      <c r="H16" s="504"/>
      <c r="I16" s="504"/>
    </row>
    <row r="17" spans="1:9" x14ac:dyDescent="0.2">
      <c r="A17" s="503"/>
      <c r="B17" s="504"/>
      <c r="C17" s="503"/>
      <c r="D17" s="504"/>
      <c r="E17" s="504"/>
      <c r="F17" s="504"/>
      <c r="G17" s="504"/>
      <c r="H17" s="504"/>
      <c r="I17" s="504"/>
    </row>
    <row r="18" spans="1:9" x14ac:dyDescent="0.2">
      <c r="A18" s="503"/>
      <c r="B18" s="504"/>
      <c r="C18" s="503"/>
      <c r="D18" s="504"/>
      <c r="E18" s="504"/>
      <c r="F18" s="504"/>
      <c r="G18" s="504"/>
      <c r="H18" s="504"/>
      <c r="I18" s="504"/>
    </row>
    <row r="19" spans="1:9" x14ac:dyDescent="0.2">
      <c r="A19" s="503"/>
      <c r="B19" s="504"/>
      <c r="C19" s="503"/>
      <c r="D19" s="504"/>
      <c r="E19" s="504"/>
      <c r="F19" s="504"/>
      <c r="G19" s="504"/>
      <c r="H19" s="504"/>
      <c r="I19" s="504"/>
    </row>
  </sheetData>
  <sheetProtection algorithmName="SHA-512" hashValue="VQARBe+57RZEMjtfpwAHqgHSEpsCmTK3pcIzkyo8wbzxYqaXyTg76rdgDI62oSu+U+yjoSjL7oFaItWOBLIcpg==" saltValue="dEGmvbqSzlvPDPnCjtAbig==" spinCount="100000" sheet="1" formatCells="0"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23" t="s">
        <v>477</v>
      </c>
      <c r="B1" s="724"/>
      <c r="C1" s="715" t="s">
        <v>459</v>
      </c>
      <c r="D1" s="716"/>
      <c r="E1" s="716"/>
      <c r="F1" s="716"/>
      <c r="G1" s="727"/>
      <c r="H1" s="713" t="s">
        <v>458</v>
      </c>
      <c r="I1" s="714"/>
      <c r="J1" s="714"/>
      <c r="K1" s="715" t="s">
        <v>460</v>
      </c>
      <c r="L1" s="716"/>
      <c r="M1" s="716"/>
      <c r="N1" s="716"/>
      <c r="O1" s="717"/>
      <c r="P1" s="718" t="s">
        <v>461</v>
      </c>
      <c r="Q1" s="714"/>
      <c r="R1" s="719"/>
      <c r="S1" s="24"/>
      <c r="T1" s="90"/>
      <c r="U1" s="24"/>
      <c r="V1" s="24"/>
      <c r="W1" s="24"/>
      <c r="X1" s="24"/>
      <c r="Y1" s="24"/>
    </row>
    <row r="2" spans="1:29" ht="43.5" thickBot="1" x14ac:dyDescent="0.3">
      <c r="A2" s="725"/>
      <c r="B2" s="726"/>
      <c r="C2" s="37" t="s">
        <v>393</v>
      </c>
      <c r="D2" s="38" t="s">
        <v>462</v>
      </c>
      <c r="E2" s="38" t="s">
        <v>463</v>
      </c>
      <c r="F2" s="38" t="s">
        <v>397</v>
      </c>
      <c r="G2" s="78" t="s">
        <v>398</v>
      </c>
      <c r="H2" s="101" t="s">
        <v>457</v>
      </c>
      <c r="I2" s="40" t="s">
        <v>456</v>
      </c>
      <c r="J2" s="40" t="s">
        <v>455</v>
      </c>
      <c r="K2" s="39" t="s">
        <v>393</v>
      </c>
      <c r="L2" s="40" t="s">
        <v>462</v>
      </c>
      <c r="M2" s="40" t="s">
        <v>463</v>
      </c>
      <c r="N2" s="40" t="s">
        <v>397</v>
      </c>
      <c r="O2" s="79" t="s">
        <v>398</v>
      </c>
      <c r="P2" s="37" t="s">
        <v>457</v>
      </c>
      <c r="Q2" s="38" t="s">
        <v>456</v>
      </c>
      <c r="R2" s="80" t="s">
        <v>455</v>
      </c>
      <c r="S2" s="25"/>
      <c r="T2" s="96" t="s">
        <v>503</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38">
        <f>ROUND(('část D zaměstnanci'!J59),4)</f>
        <v>0</v>
      </c>
      <c r="P3" s="45">
        <f>ROUND(('část E náklady'!E30),2)</f>
        <v>0</v>
      </c>
      <c r="Q3" s="44">
        <f>ROUND(('část E náklady'!E42),2)</f>
        <v>0</v>
      </c>
      <c r="R3" s="46">
        <f>ROUND(('část E náklady'!E54),2)</f>
        <v>0</v>
      </c>
      <c r="S3" s="26"/>
      <c r="T3" s="95" t="s">
        <v>478</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479</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486</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467</v>
      </c>
      <c r="I6" s="75" t="s">
        <v>467</v>
      </c>
      <c r="J6" s="77" t="s">
        <v>467</v>
      </c>
      <c r="K6" s="48">
        <f>ROUND(('část D zaměstnanci'!E62),2)</f>
        <v>0</v>
      </c>
      <c r="L6" s="48">
        <f>ROUND(('část D zaměstnanci'!F62),2)</f>
        <v>0</v>
      </c>
      <c r="M6" s="149">
        <f>ROUND(('část D zaměstnanci'!H62),4)</f>
        <v>0</v>
      </c>
      <c r="N6" s="48">
        <f>ROUND(('část D zaměstnanci'!I62),2)</f>
        <v>0</v>
      </c>
      <c r="O6" s="149">
        <f>ROUND(('část D zaměstnanci'!J62),4)</f>
        <v>0</v>
      </c>
      <c r="P6" s="76" t="s">
        <v>467</v>
      </c>
      <c r="Q6" s="75" t="s">
        <v>467</v>
      </c>
      <c r="R6" s="77" t="s">
        <v>467</v>
      </c>
      <c r="S6" s="26"/>
      <c r="T6" s="91" t="s">
        <v>540</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467</v>
      </c>
      <c r="I7" s="75" t="s">
        <v>467</v>
      </c>
      <c r="J7" s="77" t="s">
        <v>467</v>
      </c>
      <c r="K7" s="48">
        <f>ROUND(('část D zaměstnanci'!E63),2)</f>
        <v>0</v>
      </c>
      <c r="L7" s="48">
        <f>ROUND(('část D zaměstnanci'!F63),2)</f>
        <v>0</v>
      </c>
      <c r="M7" s="149">
        <f>ROUND(('část D zaměstnanci'!H63),4)</f>
        <v>0</v>
      </c>
      <c r="N7" s="48">
        <f>ROUND(('část D zaměstnanci'!I63),2)</f>
        <v>0</v>
      </c>
      <c r="O7" s="149">
        <f>ROUND(('část D zaměstnanci'!J63),4)</f>
        <v>0</v>
      </c>
      <c r="P7" s="76" t="s">
        <v>467</v>
      </c>
      <c r="Q7" s="75" t="s">
        <v>467</v>
      </c>
      <c r="R7" s="77" t="s">
        <v>467</v>
      </c>
      <c r="S7" s="26"/>
      <c r="T7" s="91" t="s">
        <v>541</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467</v>
      </c>
      <c r="I8" s="75" t="s">
        <v>467</v>
      </c>
      <c r="J8" s="77" t="s">
        <v>467</v>
      </c>
      <c r="K8" s="48">
        <f>ROUND(('část D zaměstnanci'!E64),2)</f>
        <v>0</v>
      </c>
      <c r="L8" s="48">
        <f>ROUND(('část D zaměstnanci'!F64),2)</f>
        <v>0</v>
      </c>
      <c r="M8" s="149">
        <f>ROUND(('část D zaměstnanci'!H64),4)</f>
        <v>0</v>
      </c>
      <c r="N8" s="48">
        <f>ROUND(('část D zaměstnanci'!I64),2)</f>
        <v>0</v>
      </c>
      <c r="O8" s="149">
        <f>ROUND(('část D zaměstnanci'!J64),4)</f>
        <v>0</v>
      </c>
      <c r="P8" s="76" t="s">
        <v>467</v>
      </c>
      <c r="Q8" s="75" t="s">
        <v>467</v>
      </c>
      <c r="R8" s="77" t="s">
        <v>467</v>
      </c>
      <c r="S8" s="26"/>
      <c r="T8" s="92" t="s">
        <v>480</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467</v>
      </c>
      <c r="I9" s="75" t="s">
        <v>467</v>
      </c>
      <c r="J9" s="77" t="s">
        <v>467</v>
      </c>
      <c r="K9" s="48">
        <f>ROUND(('část D zaměstnanci'!E65),2)</f>
        <v>0</v>
      </c>
      <c r="L9" s="48">
        <f>ROUND(('část D zaměstnanci'!F65),2)</f>
        <v>0</v>
      </c>
      <c r="M9" s="149">
        <f>ROUND(('část D zaměstnanci'!H65),4)</f>
        <v>0</v>
      </c>
      <c r="N9" s="48">
        <f>ROUND(('část D zaměstnanci'!I65),2)</f>
        <v>0</v>
      </c>
      <c r="O9" s="149">
        <f>ROUND(('část D zaměstnanci'!J65),4)</f>
        <v>0</v>
      </c>
      <c r="P9" s="76" t="s">
        <v>467</v>
      </c>
      <c r="Q9" s="75" t="s">
        <v>467</v>
      </c>
      <c r="R9" s="77" t="s">
        <v>467</v>
      </c>
      <c r="S9" s="26"/>
      <c r="T9" s="91" t="s">
        <v>483</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481</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467</v>
      </c>
      <c r="I11" s="75" t="s">
        <v>467</v>
      </c>
      <c r="J11" s="77" t="s">
        <v>467</v>
      </c>
      <c r="K11" s="48">
        <f>ROUND(('část D zaměstnanci'!E67),2)</f>
        <v>0</v>
      </c>
      <c r="L11" s="48">
        <f>ROUND(('část D zaměstnanci'!F67),2)</f>
        <v>0</v>
      </c>
      <c r="M11" s="149">
        <f>ROUND(('část D zaměstnanci'!H67),4)</f>
        <v>0</v>
      </c>
      <c r="N11" s="48">
        <f>ROUND(('část D zaměstnanci'!I67),2)</f>
        <v>0</v>
      </c>
      <c r="O11" s="149">
        <f>ROUND(('část D zaměstnanci'!J67),4)</f>
        <v>0</v>
      </c>
      <c r="P11" s="76" t="s">
        <v>467</v>
      </c>
      <c r="Q11" s="75" t="s">
        <v>467</v>
      </c>
      <c r="R11" s="77" t="s">
        <v>467</v>
      </c>
      <c r="S11" s="26"/>
      <c r="T11" s="91" t="s">
        <v>482</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467</v>
      </c>
      <c r="I12" s="75" t="s">
        <v>467</v>
      </c>
      <c r="J12" s="77" t="s">
        <v>467</v>
      </c>
      <c r="K12" s="48">
        <f>ROUND(('část D zaměstnanci'!E68),2)</f>
        <v>0</v>
      </c>
      <c r="L12" s="48">
        <f>ROUND(('část D zaměstnanci'!F68),2)</f>
        <v>0</v>
      </c>
      <c r="M12" s="149">
        <f>ROUND(('část D zaměstnanci'!H68),4)</f>
        <v>0</v>
      </c>
      <c r="N12" s="48">
        <f>ROUND(('část D zaměstnanci'!I68),2)</f>
        <v>0</v>
      </c>
      <c r="O12" s="149">
        <f>ROUND(('část D zaměstnanci'!J68),4)</f>
        <v>0</v>
      </c>
      <c r="P12" s="76" t="s">
        <v>467</v>
      </c>
      <c r="Q12" s="75" t="s">
        <v>467</v>
      </c>
      <c r="R12" s="77" t="s">
        <v>467</v>
      </c>
      <c r="S12" s="26"/>
      <c r="T12" s="94" t="s">
        <v>484</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467</v>
      </c>
      <c r="I13" s="75" t="s">
        <v>467</v>
      </c>
      <c r="J13" s="77" t="s">
        <v>467</v>
      </c>
      <c r="K13" s="48">
        <f>ROUND(('část D zaměstnanci'!E69),2)</f>
        <v>0</v>
      </c>
      <c r="L13" s="48">
        <f>ROUND(('část D zaměstnanci'!F69),2)</f>
        <v>0</v>
      </c>
      <c r="M13" s="149">
        <f>ROUND(('část D zaměstnanci'!H69),4)</f>
        <v>0</v>
      </c>
      <c r="N13" s="48">
        <f>ROUND(('část D zaměstnanci'!I69),2)</f>
        <v>0</v>
      </c>
      <c r="O13" s="149">
        <f>ROUND(('část D zaměstnanci'!J69),4)</f>
        <v>0</v>
      </c>
      <c r="P13" s="76" t="s">
        <v>467</v>
      </c>
      <c r="Q13" s="75" t="s">
        <v>467</v>
      </c>
      <c r="R13" s="77" t="s">
        <v>467</v>
      </c>
      <c r="S13" s="26"/>
      <c r="T13" s="94" t="s">
        <v>485</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467</v>
      </c>
      <c r="I14" s="75" t="s">
        <v>467</v>
      </c>
      <c r="J14" s="77" t="s">
        <v>467</v>
      </c>
      <c r="K14" s="48">
        <f>ROUND(('část D zaměstnanci'!E70),2)</f>
        <v>0</v>
      </c>
      <c r="L14" s="48">
        <f>ROUND(('část D zaměstnanci'!F70),2)</f>
        <v>0</v>
      </c>
      <c r="M14" s="149">
        <f>ROUND(('část D zaměstnanci'!H70),4)</f>
        <v>0</v>
      </c>
      <c r="N14" s="48">
        <f>ROUND(('část D zaměstnanci'!I70),2)</f>
        <v>0</v>
      </c>
      <c r="O14" s="149">
        <f>ROUND(('část D zaměstnanci'!J70),4)</f>
        <v>0</v>
      </c>
      <c r="P14" s="76" t="s">
        <v>467</v>
      </c>
      <c r="Q14" s="75" t="s">
        <v>467</v>
      </c>
      <c r="R14" s="77" t="s">
        <v>467</v>
      </c>
      <c r="S14" s="26"/>
      <c r="T14" s="94" t="s">
        <v>506</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467</v>
      </c>
      <c r="I15" s="75" t="s">
        <v>467</v>
      </c>
      <c r="J15" s="77" t="s">
        <v>467</v>
      </c>
      <c r="K15" s="48">
        <f>ROUND(('část D zaměstnanci'!E71),2)</f>
        <v>0</v>
      </c>
      <c r="L15" s="48">
        <f>ROUND(('část D zaměstnanci'!F71),2)</f>
        <v>0</v>
      </c>
      <c r="M15" s="149">
        <f>ROUND(('část D zaměstnanci'!H71),4)</f>
        <v>0</v>
      </c>
      <c r="N15" s="48">
        <f>ROUND(('část D zaměstnanci'!I71),2)</f>
        <v>0</v>
      </c>
      <c r="O15" s="149">
        <f>ROUND(('část D zaměstnanci'!J71),4)</f>
        <v>0</v>
      </c>
      <c r="P15" s="76" t="s">
        <v>467</v>
      </c>
      <c r="Q15" s="75" t="s">
        <v>467</v>
      </c>
      <c r="R15" s="77" t="s">
        <v>467</v>
      </c>
      <c r="S15" s="26"/>
      <c r="T15" s="94" t="s">
        <v>507</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467</v>
      </c>
      <c r="I16" s="75" t="s">
        <v>467</v>
      </c>
      <c r="J16" s="77" t="s">
        <v>467</v>
      </c>
      <c r="K16" s="48">
        <f>ROUND(('část D zaměstnanci'!E72),2)</f>
        <v>0</v>
      </c>
      <c r="L16" s="48">
        <f>ROUND(('část D zaměstnanci'!F72),2)</f>
        <v>0</v>
      </c>
      <c r="M16" s="149">
        <f>ROUND(('část D zaměstnanci'!H72),4)</f>
        <v>0</v>
      </c>
      <c r="N16" s="48">
        <f>ROUND(('část D zaměstnanci'!I72),2)</f>
        <v>0</v>
      </c>
      <c r="O16" s="149">
        <f>ROUND(('část D zaměstnanci'!J72),4)</f>
        <v>0</v>
      </c>
      <c r="P16" s="76" t="s">
        <v>467</v>
      </c>
      <c r="Q16" s="75" t="s">
        <v>467</v>
      </c>
      <c r="R16" s="77" t="s">
        <v>467</v>
      </c>
      <c r="S16" s="26"/>
      <c r="T16" s="95" t="s">
        <v>487</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467</v>
      </c>
      <c r="I17" s="75" t="s">
        <v>467</v>
      </c>
      <c r="J17" s="77" t="s">
        <v>467</v>
      </c>
      <c r="K17" s="48">
        <f>ROUND(('část D zaměstnanci'!E73),2)</f>
        <v>0</v>
      </c>
      <c r="L17" s="48">
        <f>ROUND(('část D zaměstnanci'!F73),2)</f>
        <v>0</v>
      </c>
      <c r="M17" s="149">
        <f>ROUND(('část D zaměstnanci'!H73),4)</f>
        <v>0</v>
      </c>
      <c r="N17" s="48">
        <f>ROUND(('část D zaměstnanci'!I73),2)</f>
        <v>0</v>
      </c>
      <c r="O17" s="149">
        <f>ROUND(('část D zaměstnanci'!J73),4)</f>
        <v>0</v>
      </c>
      <c r="P17" s="76" t="s">
        <v>467</v>
      </c>
      <c r="Q17" s="75" t="s">
        <v>467</v>
      </c>
      <c r="R17" s="77" t="s">
        <v>467</v>
      </c>
      <c r="S17" s="26"/>
      <c r="T17" s="91" t="s">
        <v>488</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467</v>
      </c>
      <c r="I18" s="75" t="s">
        <v>467</v>
      </c>
      <c r="J18" s="77" t="s">
        <v>467</v>
      </c>
      <c r="K18" s="48">
        <f>ROUND(('část D zaměstnanci'!E74),2)</f>
        <v>0</v>
      </c>
      <c r="L18" s="48">
        <f>ROUND(('část D zaměstnanci'!F74),2)</f>
        <v>0</v>
      </c>
      <c r="M18" s="149">
        <f>ROUND(('část D zaměstnanci'!H74),4)</f>
        <v>0</v>
      </c>
      <c r="N18" s="48">
        <f>ROUND(('část D zaměstnanci'!I74),2)</f>
        <v>0</v>
      </c>
      <c r="O18" s="149">
        <f>ROUND(('část D zaměstnanci'!J74),4)</f>
        <v>0</v>
      </c>
      <c r="P18" s="76" t="s">
        <v>467</v>
      </c>
      <c r="Q18" s="75" t="s">
        <v>467</v>
      </c>
      <c r="R18" s="77" t="s">
        <v>467</v>
      </c>
      <c r="S18" s="26"/>
      <c r="T18" s="91" t="s">
        <v>489</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467</v>
      </c>
      <c r="I19" s="75" t="s">
        <v>467</v>
      </c>
      <c r="J19" s="77" t="s">
        <v>467</v>
      </c>
      <c r="K19" s="48">
        <f>ROUND(('část D zaměstnanci'!E75),2)</f>
        <v>0</v>
      </c>
      <c r="L19" s="48">
        <f>ROUND(('část D zaměstnanci'!F75),2)</f>
        <v>0</v>
      </c>
      <c r="M19" s="149">
        <f>ROUND(('část D zaměstnanci'!H75),4)</f>
        <v>0</v>
      </c>
      <c r="N19" s="48">
        <f>ROUND(('část D zaměstnanci'!I75),2)</f>
        <v>0</v>
      </c>
      <c r="O19" s="149">
        <f>ROUND(('část D zaměstnanci'!J75),4)</f>
        <v>0</v>
      </c>
      <c r="P19" s="76" t="s">
        <v>467</v>
      </c>
      <c r="Q19" s="75" t="s">
        <v>467</v>
      </c>
      <c r="R19" s="77" t="s">
        <v>467</v>
      </c>
      <c r="S19" s="26"/>
      <c r="T19" s="91" t="s">
        <v>490</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467</v>
      </c>
      <c r="I20" s="75" t="s">
        <v>467</v>
      </c>
      <c r="J20" s="77" t="s">
        <v>467</v>
      </c>
      <c r="K20" s="48">
        <f>ROUND(('část D zaměstnanci'!E76),2)</f>
        <v>0</v>
      </c>
      <c r="L20" s="48">
        <f>ROUND(('část D zaměstnanci'!F76),2)</f>
        <v>0</v>
      </c>
      <c r="M20" s="149">
        <f>ROUND(('část D zaměstnanci'!H76),4)</f>
        <v>0</v>
      </c>
      <c r="N20" s="48">
        <f>ROUND(('část D zaměstnanci'!I76),2)</f>
        <v>0</v>
      </c>
      <c r="O20" s="149">
        <f>ROUND(('část D zaměstnanci'!J76),4)</f>
        <v>0</v>
      </c>
      <c r="P20" s="76" t="s">
        <v>467</v>
      </c>
      <c r="Q20" s="75" t="s">
        <v>467</v>
      </c>
      <c r="R20" s="77" t="s">
        <v>467</v>
      </c>
      <c r="S20" s="26"/>
      <c r="T20" s="91" t="s">
        <v>491</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467</v>
      </c>
      <c r="I21" s="75" t="s">
        <v>467</v>
      </c>
      <c r="J21" s="77" t="s">
        <v>467</v>
      </c>
      <c r="K21" s="48">
        <f>ROUND(('část D zaměstnanci'!E77),2)</f>
        <v>0</v>
      </c>
      <c r="L21" s="48">
        <f>ROUND(('část D zaměstnanci'!F77),2)</f>
        <v>0</v>
      </c>
      <c r="M21" s="149">
        <f>ROUND(('část D zaměstnanci'!H77),4)</f>
        <v>0</v>
      </c>
      <c r="N21" s="48">
        <f>ROUND(('část D zaměstnanci'!I77),2)</f>
        <v>0</v>
      </c>
      <c r="O21" s="149">
        <f>ROUND(('část D zaměstnanci'!J77),4)</f>
        <v>0</v>
      </c>
      <c r="P21" s="76" t="s">
        <v>467</v>
      </c>
      <c r="Q21" s="75" t="s">
        <v>467</v>
      </c>
      <c r="R21" s="77" t="s">
        <v>467</v>
      </c>
      <c r="S21" s="26"/>
      <c r="T21" s="91" t="s">
        <v>492</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467</v>
      </c>
      <c r="I22" s="75" t="s">
        <v>467</v>
      </c>
      <c r="J22" s="77" t="s">
        <v>467</v>
      </c>
      <c r="K22" s="48">
        <f>ROUND(('část D zaměstnanci'!E78),2)</f>
        <v>0</v>
      </c>
      <c r="L22" s="48">
        <f>ROUND(('část D zaměstnanci'!F78),2)</f>
        <v>0</v>
      </c>
      <c r="M22" s="149">
        <f>ROUND(('část D zaměstnanci'!H78),4)</f>
        <v>0</v>
      </c>
      <c r="N22" s="48">
        <f>ROUND(('část D zaměstnanci'!I78),2)</f>
        <v>0</v>
      </c>
      <c r="O22" s="149">
        <f>ROUND(('část D zaměstnanci'!J78),4)</f>
        <v>0</v>
      </c>
      <c r="P22" s="76" t="s">
        <v>467</v>
      </c>
      <c r="Q22" s="75" t="s">
        <v>467</v>
      </c>
      <c r="R22" s="77" t="s">
        <v>467</v>
      </c>
      <c r="S22" s="26"/>
      <c r="T22" s="91" t="s">
        <v>493</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467</v>
      </c>
      <c r="I23" s="75" t="s">
        <v>467</v>
      </c>
      <c r="J23" s="77" t="s">
        <v>467</v>
      </c>
      <c r="K23" s="48">
        <f>ROUND(('část D zaměstnanci'!E79),2)</f>
        <v>0</v>
      </c>
      <c r="L23" s="48">
        <f>ROUND(('část D zaměstnanci'!F79),2)</f>
        <v>0</v>
      </c>
      <c r="M23" s="149">
        <f>ROUND(('část D zaměstnanci'!H79),4)</f>
        <v>0</v>
      </c>
      <c r="N23" s="48">
        <f>ROUND(('část D zaměstnanci'!I79),2)</f>
        <v>0</v>
      </c>
      <c r="O23" s="149">
        <f>ROUND(('část D zaměstnanci'!J79),4)</f>
        <v>0</v>
      </c>
      <c r="P23" s="76" t="s">
        <v>467</v>
      </c>
      <c r="Q23" s="75" t="s">
        <v>467</v>
      </c>
      <c r="R23" s="77" t="s">
        <v>467</v>
      </c>
      <c r="S23" s="26"/>
      <c r="T23" s="91" t="s">
        <v>494</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495</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467</v>
      </c>
      <c r="I25" s="75" t="s">
        <v>467</v>
      </c>
      <c r="J25" s="77" t="s">
        <v>467</v>
      </c>
      <c r="K25" s="48">
        <f>ROUND(('část D zaměstnanci'!E81),2)</f>
        <v>0</v>
      </c>
      <c r="L25" s="48">
        <f>ROUND(('část D zaměstnanci'!F81),2)</f>
        <v>0</v>
      </c>
      <c r="M25" s="149">
        <f>ROUND(('část D zaměstnanci'!H81),4)</f>
        <v>0</v>
      </c>
      <c r="N25" s="48">
        <f>ROUND(('část D zaměstnanci'!I81),2)</f>
        <v>0</v>
      </c>
      <c r="O25" s="149">
        <f>ROUND(('část D zaměstnanci'!J81),4)</f>
        <v>0</v>
      </c>
      <c r="P25" s="76" t="s">
        <v>467</v>
      </c>
      <c r="Q25" s="75" t="s">
        <v>467</v>
      </c>
      <c r="R25" s="77" t="s">
        <v>467</v>
      </c>
      <c r="S25" s="26"/>
      <c r="T25" s="91" t="s">
        <v>496</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467</v>
      </c>
      <c r="I26" s="75" t="s">
        <v>467</v>
      </c>
      <c r="J26" s="77" t="s">
        <v>467</v>
      </c>
      <c r="K26" s="48">
        <f>ROUND(('část D zaměstnanci'!E82),2)</f>
        <v>0</v>
      </c>
      <c r="L26" s="48">
        <f>ROUND(('část D zaměstnanci'!F82),2)</f>
        <v>0</v>
      </c>
      <c r="M26" s="149">
        <f>ROUND(('část D zaměstnanci'!H82),4)</f>
        <v>0</v>
      </c>
      <c r="N26" s="48">
        <f>ROUND(('část D zaměstnanci'!I82),2)</f>
        <v>0</v>
      </c>
      <c r="O26" s="149">
        <f>ROUND(('část D zaměstnanci'!J82),4)</f>
        <v>0</v>
      </c>
      <c r="P26" s="76" t="s">
        <v>467</v>
      </c>
      <c r="Q26" s="75" t="s">
        <v>467</v>
      </c>
      <c r="R26" s="77" t="s">
        <v>467</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467</v>
      </c>
      <c r="I27" s="75" t="s">
        <v>467</v>
      </c>
      <c r="J27" s="77" t="s">
        <v>467</v>
      </c>
      <c r="K27" s="48">
        <f>ROUND(('část D zaměstnanci'!E83),2)</f>
        <v>0</v>
      </c>
      <c r="L27" s="48">
        <f>ROUND(('část D zaměstnanci'!F83),2)</f>
        <v>0</v>
      </c>
      <c r="M27" s="149">
        <f>ROUND(('část D zaměstnanci'!H83),4)</f>
        <v>0</v>
      </c>
      <c r="N27" s="48">
        <f>ROUND(('část D zaměstnanci'!I83),2)</f>
        <v>0</v>
      </c>
      <c r="O27" s="149">
        <f>ROUND(('část D zaměstnanci'!J83),4)</f>
        <v>0</v>
      </c>
      <c r="P27" s="76" t="s">
        <v>467</v>
      </c>
      <c r="Q27" s="75" t="s">
        <v>467</v>
      </c>
      <c r="R27" s="77" t="s">
        <v>467</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467</v>
      </c>
      <c r="I28" s="75" t="s">
        <v>467</v>
      </c>
      <c r="J28" s="77" t="s">
        <v>467</v>
      </c>
      <c r="K28" s="48">
        <f>ROUND(('část D zaměstnanci'!E84),2)</f>
        <v>0</v>
      </c>
      <c r="L28" s="48">
        <f>ROUND(('část D zaměstnanci'!F84),2)</f>
        <v>0</v>
      </c>
      <c r="M28" s="149">
        <f>ROUND(('část D zaměstnanci'!H84),4)</f>
        <v>0</v>
      </c>
      <c r="N28" s="48">
        <f>ROUND(('část D zaměstnanci'!I84),2)</f>
        <v>0</v>
      </c>
      <c r="O28" s="149">
        <f>ROUND(('část D zaměstnanci'!J84),4)</f>
        <v>0</v>
      </c>
      <c r="P28" s="76" t="s">
        <v>467</v>
      </c>
      <c r="Q28" s="75" t="s">
        <v>467</v>
      </c>
      <c r="R28" s="77" t="s">
        <v>467</v>
      </c>
      <c r="S28" s="26"/>
      <c r="T28" s="158" t="s">
        <v>530</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467</v>
      </c>
      <c r="I29" s="75" t="s">
        <v>467</v>
      </c>
      <c r="J29" s="77" t="s">
        <v>467</v>
      </c>
      <c r="K29" s="48">
        <f>ROUND(('část D zaměstnanci'!E85),2)</f>
        <v>0</v>
      </c>
      <c r="L29" s="48">
        <f>ROUND(('část D zaměstnanci'!F85),2)</f>
        <v>0</v>
      </c>
      <c r="M29" s="149">
        <f>ROUND(('část D zaměstnanci'!H85),4)</f>
        <v>0</v>
      </c>
      <c r="N29" s="48">
        <f>ROUND(('část D zaměstnanci'!I85),2)</f>
        <v>0</v>
      </c>
      <c r="O29" s="149">
        <f>ROUND(('část D zaměstnanci'!J85),4)</f>
        <v>0</v>
      </c>
      <c r="P29" s="76" t="s">
        <v>467</v>
      </c>
      <c r="Q29" s="75" t="s">
        <v>467</v>
      </c>
      <c r="R29" s="77" t="s">
        <v>467</v>
      </c>
      <c r="S29" s="26"/>
      <c r="T29" s="159" t="s">
        <v>497</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467</v>
      </c>
      <c r="I30" s="75" t="s">
        <v>467</v>
      </c>
      <c r="J30" s="77" t="s">
        <v>467</v>
      </c>
      <c r="K30" s="48">
        <f>ROUND(('část D zaměstnanci'!E86),2)</f>
        <v>0</v>
      </c>
      <c r="L30" s="48">
        <f>ROUND(('část D zaměstnanci'!F86),2)</f>
        <v>0</v>
      </c>
      <c r="M30" s="149">
        <f>ROUND(('část D zaměstnanci'!H86),4)</f>
        <v>0</v>
      </c>
      <c r="N30" s="48">
        <f>ROUND(('část D zaměstnanci'!I86),2)</f>
        <v>0</v>
      </c>
      <c r="O30" s="149">
        <f>ROUND(('část D zaměstnanci'!J86),4)</f>
        <v>0</v>
      </c>
      <c r="P30" s="76" t="s">
        <v>467</v>
      </c>
      <c r="Q30" s="75" t="s">
        <v>467</v>
      </c>
      <c r="R30" s="77" t="s">
        <v>467</v>
      </c>
      <c r="S30" s="26"/>
      <c r="T30" s="159" t="s">
        <v>498</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467</v>
      </c>
      <c r="I31" s="75" t="s">
        <v>467</v>
      </c>
      <c r="J31" s="77" t="s">
        <v>467</v>
      </c>
      <c r="K31" s="48">
        <f>ROUND(('část D zaměstnanci'!E87),2)</f>
        <v>0</v>
      </c>
      <c r="L31" s="48">
        <f>ROUND(('část D zaměstnanci'!F87),2)</f>
        <v>0</v>
      </c>
      <c r="M31" s="149">
        <f>ROUND(('část D zaměstnanci'!H87),4)</f>
        <v>0</v>
      </c>
      <c r="N31" s="48">
        <f>ROUND(('část D zaměstnanci'!I87),2)</f>
        <v>0</v>
      </c>
      <c r="O31" s="149">
        <f>ROUND(('část D zaměstnanci'!J87),4)</f>
        <v>0</v>
      </c>
      <c r="P31" s="76" t="s">
        <v>467</v>
      </c>
      <c r="Q31" s="75" t="s">
        <v>467</v>
      </c>
      <c r="R31" s="77" t="s">
        <v>467</v>
      </c>
      <c r="S31" s="26"/>
      <c r="T31" s="159" t="s">
        <v>542</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467</v>
      </c>
      <c r="I32" s="75" t="s">
        <v>467</v>
      </c>
      <c r="J32" s="77" t="s">
        <v>467</v>
      </c>
      <c r="K32" s="48">
        <f>ROUND(('část D zaměstnanci'!E88),2)</f>
        <v>0</v>
      </c>
      <c r="L32" s="48">
        <f>ROUND(('část D zaměstnanci'!F88),2)</f>
        <v>0</v>
      </c>
      <c r="M32" s="149">
        <f>ROUND(('část D zaměstnanci'!H88),4)</f>
        <v>0</v>
      </c>
      <c r="N32" s="48">
        <f>ROUND(('část D zaměstnanci'!I88),2)</f>
        <v>0</v>
      </c>
      <c r="O32" s="149">
        <f>ROUND(('část D zaměstnanci'!J88),4)</f>
        <v>0</v>
      </c>
      <c r="P32" s="76" t="s">
        <v>467</v>
      </c>
      <c r="Q32" s="75" t="s">
        <v>467</v>
      </c>
      <c r="R32" s="77" t="s">
        <v>467</v>
      </c>
      <c r="S32" s="26"/>
      <c r="T32" s="159" t="s">
        <v>499</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514</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515</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500</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501</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467</v>
      </c>
      <c r="I37" s="75" t="s">
        <v>467</v>
      </c>
      <c r="J37" s="77" t="s">
        <v>467</v>
      </c>
      <c r="K37" s="48">
        <f>ROUND(('část D zaměstnanci'!E93),2)</f>
        <v>0</v>
      </c>
      <c r="L37" s="48">
        <f>ROUND(('část D zaměstnanci'!F93),2)</f>
        <v>0</v>
      </c>
      <c r="M37" s="149">
        <f>ROUND(('část D zaměstnanci'!H93),4)</f>
        <v>0</v>
      </c>
      <c r="N37" s="48">
        <f>ROUND(('část D zaměstnanci'!I93),2)</f>
        <v>0</v>
      </c>
      <c r="O37" s="149">
        <f>ROUND(('část D zaměstnanci'!J93),4)</f>
        <v>0</v>
      </c>
      <c r="P37" s="76" t="s">
        <v>467</v>
      </c>
      <c r="Q37" s="75" t="s">
        <v>467</v>
      </c>
      <c r="R37" s="77" t="s">
        <v>467</v>
      </c>
      <c r="S37" s="26"/>
      <c r="T37" s="159" t="s">
        <v>502</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467</v>
      </c>
      <c r="I38" s="75" t="s">
        <v>467</v>
      </c>
      <c r="J38" s="77" t="s">
        <v>467</v>
      </c>
      <c r="K38" s="48">
        <f>ROUND(('část D zaměstnanci'!E94),2)</f>
        <v>0</v>
      </c>
      <c r="L38" s="48">
        <f>ROUND(('část D zaměstnanci'!F94),2)</f>
        <v>0</v>
      </c>
      <c r="M38" s="149">
        <f>ROUND(('část D zaměstnanci'!H94),4)</f>
        <v>0</v>
      </c>
      <c r="N38" s="48">
        <f>ROUND(('část D zaměstnanci'!I94),2)</f>
        <v>0</v>
      </c>
      <c r="O38" s="149">
        <f>ROUND(('část D zaměstnanci'!J94),4)</f>
        <v>0</v>
      </c>
      <c r="P38" s="76" t="s">
        <v>467</v>
      </c>
      <c r="Q38" s="75" t="s">
        <v>467</v>
      </c>
      <c r="R38" s="77" t="s">
        <v>467</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467</v>
      </c>
      <c r="I39" s="75" t="s">
        <v>467</v>
      </c>
      <c r="J39" s="77" t="s">
        <v>467</v>
      </c>
      <c r="K39" s="48">
        <f>ROUND(('část D zaměstnanci'!E95),2)</f>
        <v>0</v>
      </c>
      <c r="L39" s="48">
        <f>ROUND(('část D zaměstnanci'!F95),2)</f>
        <v>0</v>
      </c>
      <c r="M39" s="149">
        <f>ROUND(('část D zaměstnanci'!H95),4)</f>
        <v>0</v>
      </c>
      <c r="N39" s="48">
        <f>ROUND(('část D zaměstnanci'!I95),2)</f>
        <v>0</v>
      </c>
      <c r="O39" s="149">
        <f>ROUND(('část D zaměstnanci'!J95),4)</f>
        <v>0</v>
      </c>
      <c r="P39" s="76" t="s">
        <v>467</v>
      </c>
      <c r="Q39" s="75" t="s">
        <v>467</v>
      </c>
      <c r="R39" s="77" t="s">
        <v>467</v>
      </c>
      <c r="S39" s="26"/>
      <c r="T39" s="159" t="s">
        <v>504</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467</v>
      </c>
      <c r="I40" s="75" t="s">
        <v>467</v>
      </c>
      <c r="J40" s="77" t="s">
        <v>467</v>
      </c>
      <c r="K40" s="48">
        <f>ROUND(('část D zaměstnanci'!E96),2)</f>
        <v>0</v>
      </c>
      <c r="L40" s="48">
        <f>ROUND(('část D zaměstnanci'!F96),2)</f>
        <v>0</v>
      </c>
      <c r="M40" s="149">
        <f>ROUND(('část D zaměstnanci'!H96),4)</f>
        <v>0</v>
      </c>
      <c r="N40" s="48">
        <f>ROUND(('část D zaměstnanci'!I96),2)</f>
        <v>0</v>
      </c>
      <c r="O40" s="149">
        <f>ROUND(('část D zaměstnanci'!J96),4)</f>
        <v>0</v>
      </c>
      <c r="P40" s="76" t="s">
        <v>467</v>
      </c>
      <c r="Q40" s="75" t="s">
        <v>467</v>
      </c>
      <c r="R40" s="77" t="s">
        <v>467</v>
      </c>
      <c r="S40" s="26"/>
      <c r="T40" s="159" t="s">
        <v>531</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467</v>
      </c>
      <c r="I41" s="75" t="s">
        <v>467</v>
      </c>
      <c r="J41" s="77" t="s">
        <v>467</v>
      </c>
      <c r="K41" s="48">
        <f>ROUND(('část D zaměstnanci'!E97),2)</f>
        <v>0</v>
      </c>
      <c r="L41" s="48">
        <f>ROUND(('část D zaměstnanci'!F97),2)</f>
        <v>0</v>
      </c>
      <c r="M41" s="149">
        <f>ROUND(('část D zaměstnanci'!H97),4)</f>
        <v>0</v>
      </c>
      <c r="N41" s="48">
        <f>ROUND(('část D zaměstnanci'!I97),2)</f>
        <v>0</v>
      </c>
      <c r="O41" s="149">
        <f>ROUND(('část D zaměstnanci'!J97),4)</f>
        <v>0</v>
      </c>
      <c r="P41" s="76" t="s">
        <v>467</v>
      </c>
      <c r="Q41" s="75" t="s">
        <v>467</v>
      </c>
      <c r="R41" s="77" t="s">
        <v>467</v>
      </c>
      <c r="S41" s="26"/>
      <c r="T41" s="159" t="s">
        <v>508</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505</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467</v>
      </c>
      <c r="I43" s="75" t="s">
        <v>467</v>
      </c>
      <c r="J43" s="77" t="s">
        <v>467</v>
      </c>
      <c r="K43" s="48">
        <f>ROUND(('část D zaměstnanci'!E99),2)</f>
        <v>0</v>
      </c>
      <c r="L43" s="48">
        <f>ROUND(('část D zaměstnanci'!F99),2)</f>
        <v>0</v>
      </c>
      <c r="M43" s="149">
        <f>ROUND(('část D zaměstnanci'!H99),4)</f>
        <v>0</v>
      </c>
      <c r="N43" s="48">
        <f>ROUND(('část D zaměstnanci'!I99),2)</f>
        <v>0</v>
      </c>
      <c r="O43" s="149">
        <f>ROUND(('část D zaměstnanci'!J99),4)</f>
        <v>0</v>
      </c>
      <c r="P43" s="76" t="s">
        <v>467</v>
      </c>
      <c r="Q43" s="75" t="s">
        <v>467</v>
      </c>
      <c r="R43" s="77" t="s">
        <v>467</v>
      </c>
      <c r="S43" s="26"/>
      <c r="T43" s="159" t="s">
        <v>509</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467</v>
      </c>
      <c r="I44" s="75" t="s">
        <v>467</v>
      </c>
      <c r="J44" s="77" t="s">
        <v>467</v>
      </c>
      <c r="K44" s="48">
        <f>ROUND(('část D zaměstnanci'!E100),2)</f>
        <v>0</v>
      </c>
      <c r="L44" s="48">
        <f>ROUND(('část D zaměstnanci'!F100),2)</f>
        <v>0</v>
      </c>
      <c r="M44" s="149">
        <f>ROUND(('část D zaměstnanci'!H100),4)</f>
        <v>0</v>
      </c>
      <c r="N44" s="48">
        <f>ROUND(('část D zaměstnanci'!I100),2)</f>
        <v>0</v>
      </c>
      <c r="O44" s="149">
        <f>ROUND(('část D zaměstnanci'!J100),4)</f>
        <v>0</v>
      </c>
      <c r="P44" s="76" t="s">
        <v>467</v>
      </c>
      <c r="Q44" s="75" t="s">
        <v>467</v>
      </c>
      <c r="R44" s="77" t="s">
        <v>467</v>
      </c>
      <c r="S44" s="26"/>
      <c r="T44" s="159" t="s">
        <v>510</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467</v>
      </c>
      <c r="I45" s="75" t="s">
        <v>467</v>
      </c>
      <c r="J45" s="77" t="s">
        <v>467</v>
      </c>
      <c r="K45" s="48">
        <f>ROUND(('část D zaměstnanci'!E101),2)</f>
        <v>0</v>
      </c>
      <c r="L45" s="48">
        <f>ROUND(('část D zaměstnanci'!F101),2)</f>
        <v>0</v>
      </c>
      <c r="M45" s="149">
        <f>ROUND(('část D zaměstnanci'!H101),4)</f>
        <v>0</v>
      </c>
      <c r="N45" s="48">
        <f>ROUND(('část D zaměstnanci'!I101),2)</f>
        <v>0</v>
      </c>
      <c r="O45" s="149">
        <f>ROUND(('část D zaměstnanci'!J101),4)</f>
        <v>0</v>
      </c>
      <c r="P45" s="76" t="s">
        <v>467</v>
      </c>
      <c r="Q45" s="75" t="s">
        <v>467</v>
      </c>
      <c r="R45" s="77" t="s">
        <v>467</v>
      </c>
      <c r="S45" s="26"/>
      <c r="T45" s="159" t="s">
        <v>511</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512</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467</v>
      </c>
      <c r="I47" s="75" t="s">
        <v>467</v>
      </c>
      <c r="J47" s="77" t="s">
        <v>467</v>
      </c>
      <c r="K47" s="48">
        <f>ROUND(('část D zaměstnanci'!E103),2)</f>
        <v>0</v>
      </c>
      <c r="L47" s="48">
        <f>ROUND(('část D zaměstnanci'!F103),2)</f>
        <v>0</v>
      </c>
      <c r="M47" s="149">
        <f>ROUND(('část D zaměstnanci'!H103),4)</f>
        <v>0</v>
      </c>
      <c r="N47" s="48">
        <f>ROUND(('část D zaměstnanci'!I103),2)</f>
        <v>0</v>
      </c>
      <c r="O47" s="149">
        <f>ROUND(('část D zaměstnanci'!J103),4)</f>
        <v>0</v>
      </c>
      <c r="P47" s="76" t="s">
        <v>467</v>
      </c>
      <c r="Q47" s="75" t="s">
        <v>467</v>
      </c>
      <c r="R47" s="77" t="s">
        <v>467</v>
      </c>
      <c r="S47" s="26"/>
      <c r="T47" s="95" t="s">
        <v>513</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467</v>
      </c>
      <c r="I48" s="75" t="s">
        <v>467</v>
      </c>
      <c r="J48" s="77" t="s">
        <v>467</v>
      </c>
      <c r="K48" s="48">
        <f>ROUND(('část D zaměstnanci'!E104),2)</f>
        <v>0</v>
      </c>
      <c r="L48" s="48">
        <f>ROUND(('část D zaměstnanci'!F104),2)</f>
        <v>0</v>
      </c>
      <c r="M48" s="149">
        <f>ROUND(('část D zaměstnanci'!H104),4)</f>
        <v>0</v>
      </c>
      <c r="N48" s="48">
        <f>ROUND(('část D zaměstnanci'!I104),2)</f>
        <v>0</v>
      </c>
      <c r="O48" s="149">
        <f>ROUND(('část D zaměstnanci'!J104),4)</f>
        <v>0</v>
      </c>
      <c r="P48" s="76" t="s">
        <v>467</v>
      </c>
      <c r="Q48" s="75" t="s">
        <v>467</v>
      </c>
      <c r="R48" s="77" t="s">
        <v>467</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467</v>
      </c>
      <c r="I49" s="75" t="s">
        <v>467</v>
      </c>
      <c r="J49" s="77" t="s">
        <v>467</v>
      </c>
      <c r="K49" s="48">
        <f>ROUND(('část D zaměstnanci'!E105),2)</f>
        <v>0</v>
      </c>
      <c r="L49" s="48">
        <f>ROUND(('část D zaměstnanci'!F105),2)</f>
        <v>0</v>
      </c>
      <c r="M49" s="149">
        <f>ROUND(('část D zaměstnanci'!H105),4)</f>
        <v>0</v>
      </c>
      <c r="N49" s="48">
        <f>ROUND(('část D zaměstnanci'!I105),2)</f>
        <v>0</v>
      </c>
      <c r="O49" s="149">
        <f>ROUND(('část D zaměstnanci'!J105),4)</f>
        <v>0</v>
      </c>
      <c r="P49" s="76" t="s">
        <v>467</v>
      </c>
      <c r="Q49" s="75" t="s">
        <v>467</v>
      </c>
      <c r="R49" s="77" t="s">
        <v>467</v>
      </c>
      <c r="S49" s="26"/>
      <c r="T49" s="91"/>
      <c r="U49" s="26"/>
      <c r="V49" s="26"/>
      <c r="W49" s="26"/>
      <c r="X49" s="26"/>
      <c r="Y49" s="26"/>
    </row>
    <row r="50" spans="1:25" ht="15.75" thickBot="1" x14ac:dyDescent="0.3">
      <c r="A50" s="55" t="s">
        <v>100</v>
      </c>
      <c r="B50" s="63" t="s">
        <v>473</v>
      </c>
      <c r="C50" s="53" t="s">
        <v>467</v>
      </c>
      <c r="D50" s="54" t="s">
        <v>467</v>
      </c>
      <c r="E50" s="153" t="s">
        <v>467</v>
      </c>
      <c r="F50" s="54" t="s">
        <v>467</v>
      </c>
      <c r="G50" s="153" t="s">
        <v>467</v>
      </c>
      <c r="H50" s="341">
        <f>'část E náklady'!F65</f>
        <v>0</v>
      </c>
      <c r="I50" s="339" t="s">
        <v>467</v>
      </c>
      <c r="J50" s="340" t="s">
        <v>467</v>
      </c>
      <c r="K50" s="50" t="s">
        <v>467</v>
      </c>
      <c r="L50" s="50" t="s">
        <v>474</v>
      </c>
      <c r="M50" s="148" t="s">
        <v>467</v>
      </c>
      <c r="N50" s="50" t="s">
        <v>467</v>
      </c>
      <c r="O50" s="148" t="s">
        <v>467</v>
      </c>
      <c r="P50" s="341">
        <f>'část E náklady'!E65</f>
        <v>0</v>
      </c>
      <c r="Q50" s="70" t="s">
        <v>467</v>
      </c>
      <c r="R50" s="71" t="s">
        <v>467</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474</v>
      </c>
      <c r="I51" s="73" t="s">
        <v>467</v>
      </c>
      <c r="J51" s="74" t="s">
        <v>467</v>
      </c>
      <c r="K51" s="67">
        <f>('část D zaměstnanci'!E106)</f>
        <v>0</v>
      </c>
      <c r="L51" s="68">
        <f>('část D zaměstnanci'!F106)</f>
        <v>0</v>
      </c>
      <c r="M51" s="150">
        <f>('část D zaměstnanci'!$H$106)</f>
        <v>0</v>
      </c>
      <c r="N51" s="68">
        <f>('část D zaměstnanci'!I106)</f>
        <v>0</v>
      </c>
      <c r="O51" s="150">
        <f>('část D zaměstnanci'!J106)</f>
        <v>0</v>
      </c>
      <c r="P51" s="69" t="s">
        <v>467</v>
      </c>
      <c r="Q51" s="70" t="s">
        <v>467</v>
      </c>
      <c r="R51" s="71" t="s">
        <v>467</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21" t="s">
        <v>475</v>
      </c>
      <c r="C53" s="722"/>
      <c r="D53" s="722"/>
      <c r="E53" s="722"/>
      <c r="F53" s="88" t="s">
        <v>43</v>
      </c>
      <c r="G53" s="88" t="s">
        <v>476</v>
      </c>
      <c r="T53" s="93" t="s">
        <v>516</v>
      </c>
    </row>
    <row r="54" spans="1:25" x14ac:dyDescent="0.25">
      <c r="B54" s="519" t="s">
        <v>166</v>
      </c>
      <c r="C54" s="720"/>
      <c r="D54" s="720"/>
      <c r="E54" s="720"/>
      <c r="F54" s="111">
        <f>ROUND(('část E náklady'!E82),2)</f>
        <v>0</v>
      </c>
      <c r="G54" s="106">
        <f>ROUND(('část E náklady'!F82),2)</f>
        <v>0</v>
      </c>
      <c r="T54" s="107" t="s">
        <v>517</v>
      </c>
    </row>
    <row r="55" spans="1:25" x14ac:dyDescent="0.25">
      <c r="B55" s="519" t="s">
        <v>167</v>
      </c>
      <c r="C55" s="720"/>
      <c r="D55" s="720"/>
      <c r="E55" s="720"/>
      <c r="F55" s="111">
        <f>ROUND(('část E náklady'!E83),)</f>
        <v>0</v>
      </c>
      <c r="G55" s="106">
        <f>ROUND(('část E náklady'!F83),2)</f>
        <v>0</v>
      </c>
      <c r="T55" s="93" t="s">
        <v>519</v>
      </c>
    </row>
    <row r="56" spans="1:25" x14ac:dyDescent="0.25">
      <c r="T56" s="93" t="s">
        <v>522</v>
      </c>
    </row>
    <row r="57" spans="1:25" x14ac:dyDescent="0.25">
      <c r="T57" s="93" t="s">
        <v>520</v>
      </c>
    </row>
    <row r="58" spans="1:25" x14ac:dyDescent="0.25">
      <c r="T58" s="93" t="s">
        <v>518</v>
      </c>
    </row>
    <row r="59" spans="1:25" x14ac:dyDescent="0.25">
      <c r="C59" s="87"/>
      <c r="D59" s="87"/>
      <c r="E59" s="87"/>
      <c r="T59" s="93" t="s">
        <v>521</v>
      </c>
    </row>
    <row r="60" spans="1:25" x14ac:dyDescent="0.25">
      <c r="T60" s="93" t="s">
        <v>526</v>
      </c>
    </row>
    <row r="61" spans="1:25" x14ac:dyDescent="0.25">
      <c r="D61" s="27"/>
      <c r="E61" s="112"/>
      <c r="T61" s="108" t="s">
        <v>527</v>
      </c>
    </row>
    <row r="62" spans="1:25" x14ac:dyDescent="0.25">
      <c r="D62" s="27"/>
      <c r="E62" s="112"/>
      <c r="T62" s="107" t="s">
        <v>523</v>
      </c>
    </row>
    <row r="63" spans="1:25" x14ac:dyDescent="0.25">
      <c r="D63" s="113"/>
      <c r="E63" s="112"/>
      <c r="T63" s="93" t="s">
        <v>524</v>
      </c>
    </row>
    <row r="64" spans="1:25" x14ac:dyDescent="0.25">
      <c r="D64" s="27"/>
      <c r="T64" s="93" t="s">
        <v>525</v>
      </c>
    </row>
    <row r="66" spans="19:20" x14ac:dyDescent="0.25">
      <c r="T66" s="87" t="s">
        <v>528</v>
      </c>
    </row>
    <row r="67" spans="19:20" x14ac:dyDescent="0.25">
      <c r="S67" s="89"/>
      <c r="T67" s="112" t="s">
        <v>803</v>
      </c>
    </row>
    <row r="68" spans="19:20" x14ac:dyDescent="0.25">
      <c r="S68" s="109"/>
      <c r="T68" s="112" t="s">
        <v>804</v>
      </c>
    </row>
    <row r="69" spans="19:20" x14ac:dyDescent="0.25">
      <c r="S69" s="110"/>
      <c r="T69" s="112" t="s">
        <v>529</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U35" sqref="U35"/>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464</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466</v>
      </c>
    </row>
    <row r="20" spans="1:10" x14ac:dyDescent="0.25">
      <c r="A20" s="2" t="s">
        <v>25</v>
      </c>
      <c r="J20" s="31">
        <v>664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548</v>
      </c>
    </row>
    <row r="27" spans="1:10" x14ac:dyDescent="0.25">
      <c r="A27" s="2" t="s">
        <v>32</v>
      </c>
      <c r="J27" t="s">
        <v>549</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567</v>
      </c>
    </row>
    <row r="37" spans="1:1" x14ac:dyDescent="0.25">
      <c r="A37" s="171" t="s">
        <v>568</v>
      </c>
    </row>
    <row r="38" spans="1:1" x14ac:dyDescent="0.25">
      <c r="A38" s="171" t="s">
        <v>569</v>
      </c>
    </row>
    <row r="39" spans="1:1" x14ac:dyDescent="0.25">
      <c r="A39" s="171" t="s">
        <v>570</v>
      </c>
    </row>
    <row r="40" spans="1:1" x14ac:dyDescent="0.25">
      <c r="A40" s="171" t="s">
        <v>571</v>
      </c>
    </row>
    <row r="41" spans="1:1" x14ac:dyDescent="0.25">
      <c r="A41" s="171" t="s">
        <v>572</v>
      </c>
    </row>
    <row r="42" spans="1:1" x14ac:dyDescent="0.25">
      <c r="A42" s="171" t="s">
        <v>573</v>
      </c>
    </row>
    <row r="43" spans="1:1" x14ac:dyDescent="0.25">
      <c r="A43" s="171" t="s">
        <v>574</v>
      </c>
    </row>
    <row r="44" spans="1:1" x14ac:dyDescent="0.25">
      <c r="A44" s="171" t="s">
        <v>575</v>
      </c>
    </row>
    <row r="45" spans="1:1" x14ac:dyDescent="0.25">
      <c r="A45" s="171" t="s">
        <v>576</v>
      </c>
    </row>
    <row r="46" spans="1:1" x14ac:dyDescent="0.25">
      <c r="A46" s="171" t="s">
        <v>577</v>
      </c>
    </row>
    <row r="47" spans="1:1" x14ac:dyDescent="0.25">
      <c r="A47" s="171" t="s">
        <v>578</v>
      </c>
    </row>
    <row r="48" spans="1:1" x14ac:dyDescent="0.25">
      <c r="A48" s="171" t="s">
        <v>579</v>
      </c>
    </row>
    <row r="49" spans="1:1" x14ac:dyDescent="0.25">
      <c r="A49" s="171" t="s">
        <v>580</v>
      </c>
    </row>
    <row r="50" spans="1:1" x14ac:dyDescent="0.25">
      <c r="A50" s="171" t="s">
        <v>581</v>
      </c>
    </row>
    <row r="51" spans="1:1" x14ac:dyDescent="0.25">
      <c r="A51" s="171" t="s">
        <v>582</v>
      </c>
    </row>
    <row r="52" spans="1:1" x14ac:dyDescent="0.25">
      <c r="A52" s="171" t="s">
        <v>583</v>
      </c>
    </row>
    <row r="53" spans="1:1" x14ac:dyDescent="0.25">
      <c r="A53" s="171" t="s">
        <v>584</v>
      </c>
    </row>
    <row r="54" spans="1:1" x14ac:dyDescent="0.25">
      <c r="A54" s="171" t="s">
        <v>585</v>
      </c>
    </row>
    <row r="55" spans="1:1" x14ac:dyDescent="0.25">
      <c r="A55" s="171" t="s">
        <v>586</v>
      </c>
    </row>
    <row r="56" spans="1:1" x14ac:dyDescent="0.25">
      <c r="A56" s="171" t="s">
        <v>587</v>
      </c>
    </row>
    <row r="57" spans="1:1" x14ac:dyDescent="0.25">
      <c r="A57" s="171" t="s">
        <v>588</v>
      </c>
    </row>
    <row r="58" spans="1:1" x14ac:dyDescent="0.25">
      <c r="A58" s="171" t="s">
        <v>589</v>
      </c>
    </row>
    <row r="59" spans="1:1" x14ac:dyDescent="0.25">
      <c r="A59" s="171" t="s">
        <v>590</v>
      </c>
    </row>
    <row r="60" spans="1:1" x14ac:dyDescent="0.25">
      <c r="A60" s="171" t="s">
        <v>591</v>
      </c>
    </row>
    <row r="61" spans="1:1" x14ac:dyDescent="0.25">
      <c r="A61" s="171" t="s">
        <v>592</v>
      </c>
    </row>
    <row r="62" spans="1:1" x14ac:dyDescent="0.25">
      <c r="A62" s="171" t="s">
        <v>593</v>
      </c>
    </row>
    <row r="63" spans="1:1" x14ac:dyDescent="0.25">
      <c r="A63" s="171" t="s">
        <v>594</v>
      </c>
    </row>
    <row r="64" spans="1:1" x14ac:dyDescent="0.25">
      <c r="A64" s="171" t="s">
        <v>595</v>
      </c>
    </row>
    <row r="65" spans="1:1" x14ac:dyDescent="0.25">
      <c r="A65" s="171" t="s">
        <v>596</v>
      </c>
    </row>
    <row r="66" spans="1:1" x14ac:dyDescent="0.25">
      <c r="A66" s="171" t="s">
        <v>597</v>
      </c>
    </row>
    <row r="67" spans="1:1" x14ac:dyDescent="0.25">
      <c r="A67" s="171" t="s">
        <v>598</v>
      </c>
    </row>
    <row r="68" spans="1:1" x14ac:dyDescent="0.25">
      <c r="A68" s="171" t="s">
        <v>599</v>
      </c>
    </row>
    <row r="69" spans="1:1" x14ac:dyDescent="0.25">
      <c r="A69" s="171" t="s">
        <v>600</v>
      </c>
    </row>
    <row r="70" spans="1:1" x14ac:dyDescent="0.25">
      <c r="A70" s="171" t="s">
        <v>601</v>
      </c>
    </row>
    <row r="71" spans="1:1" x14ac:dyDescent="0.25">
      <c r="A71" s="171" t="s">
        <v>602</v>
      </c>
    </row>
    <row r="72" spans="1:1" x14ac:dyDescent="0.25">
      <c r="A72" s="171" t="s">
        <v>603</v>
      </c>
    </row>
    <row r="73" spans="1:1" x14ac:dyDescent="0.25">
      <c r="A73" s="171" t="s">
        <v>604</v>
      </c>
    </row>
    <row r="74" spans="1:1" x14ac:dyDescent="0.25">
      <c r="A74" s="171" t="s">
        <v>605</v>
      </c>
    </row>
    <row r="75" spans="1:1" x14ac:dyDescent="0.25">
      <c r="A75" s="171" t="s">
        <v>606</v>
      </c>
    </row>
    <row r="76" spans="1:1" x14ac:dyDescent="0.25">
      <c r="A76" s="171" t="s">
        <v>607</v>
      </c>
    </row>
    <row r="77" spans="1:1" x14ac:dyDescent="0.25">
      <c r="A77" s="171" t="s">
        <v>608</v>
      </c>
    </row>
    <row r="78" spans="1:1" x14ac:dyDescent="0.25">
      <c r="A78" s="171" t="s">
        <v>609</v>
      </c>
    </row>
    <row r="79" spans="1:1" x14ac:dyDescent="0.25">
      <c r="A79" s="171" t="s">
        <v>610</v>
      </c>
    </row>
    <row r="80" spans="1:1" x14ac:dyDescent="0.25">
      <c r="A80" s="171" t="s">
        <v>611</v>
      </c>
    </row>
    <row r="81" spans="1:1" x14ac:dyDescent="0.25">
      <c r="A81" s="171" t="s">
        <v>612</v>
      </c>
    </row>
    <row r="82" spans="1:1" x14ac:dyDescent="0.25">
      <c r="A82" s="171" t="s">
        <v>613</v>
      </c>
    </row>
    <row r="83" spans="1:1" x14ac:dyDescent="0.25">
      <c r="A83" s="171" t="s">
        <v>614</v>
      </c>
    </row>
    <row r="84" spans="1:1" x14ac:dyDescent="0.25">
      <c r="A84" s="171" t="s">
        <v>615</v>
      </c>
    </row>
    <row r="85" spans="1:1" x14ac:dyDescent="0.25">
      <c r="A85" s="171" t="s">
        <v>616</v>
      </c>
    </row>
    <row r="86" spans="1:1" x14ac:dyDescent="0.25">
      <c r="A86" s="171" t="s">
        <v>617</v>
      </c>
    </row>
    <row r="87" spans="1:1" x14ac:dyDescent="0.25">
      <c r="A87" s="171" t="s">
        <v>618</v>
      </c>
    </row>
    <row r="88" spans="1:1" x14ac:dyDescent="0.25">
      <c r="A88" s="171" t="s">
        <v>619</v>
      </c>
    </row>
    <row r="89" spans="1:1" x14ac:dyDescent="0.25">
      <c r="A89" s="171" t="s">
        <v>620</v>
      </c>
    </row>
    <row r="90" spans="1:1" x14ac:dyDescent="0.25">
      <c r="A90" s="171" t="s">
        <v>621</v>
      </c>
    </row>
    <row r="91" spans="1:1" x14ac:dyDescent="0.25">
      <c r="A91" s="171" t="s">
        <v>622</v>
      </c>
    </row>
    <row r="92" spans="1:1" x14ac:dyDescent="0.25">
      <c r="A92" s="171" t="s">
        <v>623</v>
      </c>
    </row>
    <row r="93" spans="1:1" x14ac:dyDescent="0.25">
      <c r="A93" s="171" t="s">
        <v>624</v>
      </c>
    </row>
    <row r="94" spans="1:1" x14ac:dyDescent="0.25">
      <c r="A94" s="171" t="s">
        <v>625</v>
      </c>
    </row>
    <row r="95" spans="1:1" x14ac:dyDescent="0.25">
      <c r="A95" s="171" t="s">
        <v>626</v>
      </c>
    </row>
    <row r="96" spans="1:1" x14ac:dyDescent="0.25">
      <c r="A96" s="171" t="s">
        <v>627</v>
      </c>
    </row>
    <row r="97" spans="1:1" x14ac:dyDescent="0.25">
      <c r="A97" s="171" t="s">
        <v>628</v>
      </c>
    </row>
    <row r="98" spans="1:1" x14ac:dyDescent="0.25">
      <c r="A98" s="171" t="s">
        <v>629</v>
      </c>
    </row>
    <row r="99" spans="1:1" x14ac:dyDescent="0.25">
      <c r="A99" s="171" t="s">
        <v>630</v>
      </c>
    </row>
    <row r="100" spans="1:1" x14ac:dyDescent="0.25">
      <c r="A100" s="171" t="s">
        <v>631</v>
      </c>
    </row>
    <row r="101" spans="1:1" x14ac:dyDescent="0.25">
      <c r="A101" s="171" t="s">
        <v>632</v>
      </c>
    </row>
    <row r="102" spans="1:1" x14ac:dyDescent="0.25">
      <c r="A102" s="171" t="s">
        <v>633</v>
      </c>
    </row>
    <row r="103" spans="1:1" x14ac:dyDescent="0.25">
      <c r="A103" s="171" t="s">
        <v>634</v>
      </c>
    </row>
    <row r="104" spans="1:1" x14ac:dyDescent="0.25">
      <c r="A104" s="171" t="s">
        <v>635</v>
      </c>
    </row>
    <row r="105" spans="1:1" x14ac:dyDescent="0.25">
      <c r="A105" s="171" t="s">
        <v>636</v>
      </c>
    </row>
    <row r="106" spans="1:1" x14ac:dyDescent="0.25">
      <c r="A106" s="171" t="s">
        <v>637</v>
      </c>
    </row>
    <row r="107" spans="1:1" x14ac:dyDescent="0.25">
      <c r="A107" s="171" t="s">
        <v>638</v>
      </c>
    </row>
    <row r="108" spans="1:1" x14ac:dyDescent="0.25">
      <c r="A108" s="171" t="s">
        <v>639</v>
      </c>
    </row>
    <row r="109" spans="1:1" x14ac:dyDescent="0.25">
      <c r="A109" s="171" t="s">
        <v>640</v>
      </c>
    </row>
    <row r="110" spans="1:1" x14ac:dyDescent="0.25">
      <c r="A110" s="171" t="s">
        <v>641</v>
      </c>
    </row>
    <row r="111" spans="1:1" x14ac:dyDescent="0.25">
      <c r="A111" s="171" t="s">
        <v>642</v>
      </c>
    </row>
    <row r="112" spans="1:1" x14ac:dyDescent="0.25">
      <c r="A112" s="171" t="s">
        <v>643</v>
      </c>
    </row>
    <row r="113" spans="1:1" x14ac:dyDescent="0.25">
      <c r="A113" s="171" t="s">
        <v>644</v>
      </c>
    </row>
    <row r="114" spans="1:1" x14ac:dyDescent="0.25">
      <c r="A114" s="171" t="s">
        <v>645</v>
      </c>
    </row>
    <row r="115" spans="1:1" x14ac:dyDescent="0.25">
      <c r="A115" s="171" t="s">
        <v>646</v>
      </c>
    </row>
    <row r="116" spans="1:1" x14ac:dyDescent="0.25">
      <c r="A116" s="171" t="s">
        <v>647</v>
      </c>
    </row>
    <row r="117" spans="1:1" x14ac:dyDescent="0.25">
      <c r="A117" s="171" t="s">
        <v>648</v>
      </c>
    </row>
    <row r="118" spans="1:1" x14ac:dyDescent="0.25">
      <c r="A118" s="171" t="s">
        <v>649</v>
      </c>
    </row>
    <row r="119" spans="1:1" x14ac:dyDescent="0.25">
      <c r="A119" s="171" t="s">
        <v>650</v>
      </c>
    </row>
    <row r="120" spans="1:1" x14ac:dyDescent="0.25">
      <c r="A120" s="171" t="s">
        <v>651</v>
      </c>
    </row>
    <row r="121" spans="1:1" x14ac:dyDescent="0.25">
      <c r="A121" s="171" t="s">
        <v>652</v>
      </c>
    </row>
    <row r="122" spans="1:1" x14ac:dyDescent="0.25">
      <c r="A122" s="171" t="s">
        <v>653</v>
      </c>
    </row>
    <row r="123" spans="1:1" x14ac:dyDescent="0.25">
      <c r="A123" s="171" t="s">
        <v>654</v>
      </c>
    </row>
    <row r="124" spans="1:1" x14ac:dyDescent="0.25">
      <c r="A124" s="171" t="s">
        <v>655</v>
      </c>
    </row>
    <row r="125" spans="1:1" x14ac:dyDescent="0.25">
      <c r="A125" s="171" t="s">
        <v>656</v>
      </c>
    </row>
    <row r="126" spans="1:1" x14ac:dyDescent="0.25">
      <c r="A126" s="171" t="s">
        <v>657</v>
      </c>
    </row>
    <row r="127" spans="1:1" x14ac:dyDescent="0.25">
      <c r="A127" s="171" t="s">
        <v>658</v>
      </c>
    </row>
    <row r="128" spans="1:1" x14ac:dyDescent="0.25">
      <c r="A128" s="171" t="s">
        <v>659</v>
      </c>
    </row>
    <row r="129" spans="1:1" x14ac:dyDescent="0.25">
      <c r="A129" s="171" t="s">
        <v>660</v>
      </c>
    </row>
    <row r="130" spans="1:1" x14ac:dyDescent="0.25">
      <c r="A130" s="171" t="s">
        <v>661</v>
      </c>
    </row>
    <row r="131" spans="1:1" x14ac:dyDescent="0.25">
      <c r="A131" s="171" t="s">
        <v>662</v>
      </c>
    </row>
    <row r="132" spans="1:1" x14ac:dyDescent="0.25">
      <c r="A132" s="171" t="s">
        <v>663</v>
      </c>
    </row>
    <row r="133" spans="1:1" x14ac:dyDescent="0.25">
      <c r="A133" s="171" t="s">
        <v>664</v>
      </c>
    </row>
    <row r="134" spans="1:1" x14ac:dyDescent="0.25">
      <c r="A134" s="171" t="s">
        <v>665</v>
      </c>
    </row>
    <row r="135" spans="1:1" x14ac:dyDescent="0.25">
      <c r="A135" s="171" t="s">
        <v>666</v>
      </c>
    </row>
    <row r="136" spans="1:1" x14ac:dyDescent="0.25">
      <c r="A136" s="171" t="s">
        <v>667</v>
      </c>
    </row>
    <row r="137" spans="1:1" x14ac:dyDescent="0.25">
      <c r="A137" s="171" t="s">
        <v>668</v>
      </c>
    </row>
    <row r="138" spans="1:1" x14ac:dyDescent="0.25">
      <c r="A138" s="171" t="s">
        <v>669</v>
      </c>
    </row>
    <row r="139" spans="1:1" x14ac:dyDescent="0.25">
      <c r="A139" s="171" t="s">
        <v>670</v>
      </c>
    </row>
    <row r="140" spans="1:1" x14ac:dyDescent="0.25">
      <c r="A140" s="171" t="s">
        <v>671</v>
      </c>
    </row>
    <row r="141" spans="1:1" x14ac:dyDescent="0.25">
      <c r="A141" s="171" t="s">
        <v>672</v>
      </c>
    </row>
    <row r="142" spans="1:1" x14ac:dyDescent="0.25">
      <c r="A142" s="171" t="s">
        <v>673</v>
      </c>
    </row>
    <row r="143" spans="1:1" x14ac:dyDescent="0.25">
      <c r="A143" s="171" t="s">
        <v>674</v>
      </c>
    </row>
    <row r="144" spans="1:1" x14ac:dyDescent="0.25">
      <c r="A144" s="171" t="s">
        <v>675</v>
      </c>
    </row>
    <row r="145" spans="1:1" x14ac:dyDescent="0.25">
      <c r="A145" s="171" t="s">
        <v>676</v>
      </c>
    </row>
    <row r="146" spans="1:1" x14ac:dyDescent="0.25">
      <c r="A146" s="171" t="s">
        <v>677</v>
      </c>
    </row>
    <row r="147" spans="1:1" x14ac:dyDescent="0.25">
      <c r="A147" s="171" t="s">
        <v>678</v>
      </c>
    </row>
    <row r="148" spans="1:1" x14ac:dyDescent="0.25">
      <c r="A148" s="171" t="s">
        <v>679</v>
      </c>
    </row>
    <row r="149" spans="1:1" x14ac:dyDescent="0.25">
      <c r="A149" s="171" t="s">
        <v>680</v>
      </c>
    </row>
    <row r="150" spans="1:1" x14ac:dyDescent="0.25">
      <c r="A150" s="171" t="s">
        <v>681</v>
      </c>
    </row>
    <row r="151" spans="1:1" x14ac:dyDescent="0.25">
      <c r="A151" s="171" t="s">
        <v>682</v>
      </c>
    </row>
    <row r="152" spans="1:1" x14ac:dyDescent="0.25">
      <c r="A152" s="171" t="s">
        <v>683</v>
      </c>
    </row>
    <row r="153" spans="1:1" x14ac:dyDescent="0.25">
      <c r="A153" s="171" t="s">
        <v>684</v>
      </c>
    </row>
    <row r="154" spans="1:1" x14ac:dyDescent="0.25">
      <c r="A154" s="171" t="s">
        <v>685</v>
      </c>
    </row>
    <row r="155" spans="1:1" x14ac:dyDescent="0.25">
      <c r="A155" s="171" t="s">
        <v>686</v>
      </c>
    </row>
    <row r="156" spans="1:1" x14ac:dyDescent="0.25">
      <c r="A156" s="171" t="s">
        <v>687</v>
      </c>
    </row>
    <row r="157" spans="1:1" x14ac:dyDescent="0.25">
      <c r="A157" s="171" t="s">
        <v>688</v>
      </c>
    </row>
    <row r="158" spans="1:1" x14ac:dyDescent="0.25">
      <c r="A158" s="171" t="s">
        <v>689</v>
      </c>
    </row>
    <row r="159" spans="1:1" x14ac:dyDescent="0.25">
      <c r="A159" s="171" t="s">
        <v>690</v>
      </c>
    </row>
    <row r="160" spans="1:1" x14ac:dyDescent="0.25">
      <c r="A160" s="171" t="s">
        <v>691</v>
      </c>
    </row>
    <row r="161" spans="1:1" x14ac:dyDescent="0.25">
      <c r="A161" s="171" t="s">
        <v>692</v>
      </c>
    </row>
    <row r="162" spans="1:1" x14ac:dyDescent="0.25">
      <c r="A162" s="171" t="s">
        <v>693</v>
      </c>
    </row>
    <row r="163" spans="1:1" x14ac:dyDescent="0.25">
      <c r="A163" s="171" t="s">
        <v>694</v>
      </c>
    </row>
    <row r="164" spans="1:1" x14ac:dyDescent="0.25">
      <c r="A164" s="171" t="s">
        <v>695</v>
      </c>
    </row>
    <row r="165" spans="1:1" x14ac:dyDescent="0.25">
      <c r="A165" s="171" t="s">
        <v>696</v>
      </c>
    </row>
    <row r="166" spans="1:1" x14ac:dyDescent="0.25">
      <c r="A166" s="171" t="s">
        <v>697</v>
      </c>
    </row>
    <row r="167" spans="1:1" x14ac:dyDescent="0.25">
      <c r="A167" s="171" t="s">
        <v>698</v>
      </c>
    </row>
    <row r="168" spans="1:1" x14ac:dyDescent="0.25">
      <c r="A168" s="171" t="s">
        <v>699</v>
      </c>
    </row>
    <row r="169" spans="1:1" x14ac:dyDescent="0.25">
      <c r="A169" s="171" t="s">
        <v>700</v>
      </c>
    </row>
  </sheetData>
  <sheetProtection algorithmName="SHA-512" hashValue="hJPjB2RECmf4t5FoD5oC41857iXV6hOGdTYT9BooD2NGHgGRBCsA0bIfwhQlqO9p/FACsLI6iiER9jf0AelXJA==" saltValue="k4bt/5eGqONS44uYuVKI8g=="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V19" zoomScale="82" zoomScaleNormal="82" workbookViewId="0">
      <selection activeCell="AM24" sqref="AM24"/>
    </sheetView>
  </sheetViews>
  <sheetFormatPr defaultRowHeight="15.75" x14ac:dyDescent="0.25"/>
  <cols>
    <col min="1" max="1" width="6.42578125" style="188" customWidth="1"/>
    <col min="2" max="2" width="27" style="228"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363" bestFit="1" customWidth="1"/>
    <col min="9" max="10" width="12.85546875" style="363" bestFit="1" customWidth="1"/>
    <col min="11" max="12" width="17.85546875" style="363" bestFit="1" customWidth="1"/>
    <col min="13" max="13" width="15.140625" style="363" bestFit="1" customWidth="1"/>
    <col min="14" max="14" width="17.85546875" style="363" bestFit="1" customWidth="1"/>
    <col min="15" max="15" width="15.140625" style="363" bestFit="1" customWidth="1"/>
    <col min="16" max="16" width="14" style="363" bestFit="1" customWidth="1"/>
    <col min="17" max="17" width="12.28515625" style="363" bestFit="1" customWidth="1"/>
    <col min="18" max="18" width="11.28515625" style="363" bestFit="1" customWidth="1"/>
    <col min="19" max="19" width="12.42578125" style="363" bestFit="1" customWidth="1"/>
    <col min="20" max="21" width="17.85546875" style="363" bestFit="1" customWidth="1"/>
    <col min="22" max="22" width="15.140625" style="363" bestFit="1" customWidth="1"/>
    <col min="23" max="23" width="17.85546875" style="363" bestFit="1" customWidth="1"/>
    <col min="24" max="24" width="15.140625" style="363" bestFit="1" customWidth="1"/>
    <col min="25" max="25" width="12.42578125" style="363" bestFit="1" customWidth="1"/>
    <col min="26" max="31" width="18.42578125" style="363" bestFit="1" customWidth="1"/>
    <col min="32" max="32" width="17.85546875" style="363" bestFit="1" customWidth="1"/>
    <col min="33" max="33" width="15.140625" style="363" bestFit="1" customWidth="1"/>
    <col min="34" max="34" width="12.42578125" style="363" bestFit="1" customWidth="1"/>
    <col min="35" max="37" width="9.5703125" style="363" bestFit="1" customWidth="1"/>
    <col min="38" max="38" width="15.140625" style="363" bestFit="1" customWidth="1"/>
    <col min="39" max="39" width="15.28515625" style="363" bestFit="1" customWidth="1"/>
    <col min="40" max="40" width="12.28515625" style="363" bestFit="1" customWidth="1"/>
    <col min="41" max="41" width="15.140625" style="363" bestFit="1" customWidth="1"/>
    <col min="42" max="43" width="12.42578125" style="363" bestFit="1" customWidth="1"/>
    <col min="44" max="45" width="15.140625" style="363" bestFit="1" customWidth="1"/>
    <col min="46" max="47" width="12.42578125" style="363" bestFit="1" customWidth="1"/>
    <col min="48" max="48" width="9.5703125" style="363" bestFit="1" customWidth="1"/>
    <col min="49" max="66" width="8" style="363" bestFit="1" customWidth="1"/>
    <col min="67" max="67" width="13.28515625" style="363" bestFit="1" customWidth="1"/>
    <col min="68" max="68" width="8" style="363" bestFit="1" customWidth="1"/>
    <col min="72" max="72" width="25.85546875" style="348" customWidth="1"/>
    <col min="73" max="73" width="27.5703125" style="348" customWidth="1"/>
    <col min="104" max="104" width="9.140625" customWidth="1"/>
  </cols>
  <sheetData>
    <row r="1" spans="1:73" s="257" customFormat="1" ht="31.5" customHeight="1" x14ac:dyDescent="0.25">
      <c r="A1" s="276">
        <v>1</v>
      </c>
      <c r="B1" s="229" t="s">
        <v>393</v>
      </c>
      <c r="C1" s="201">
        <f>'úvodní list'!$E$12</f>
        <v>0</v>
      </c>
      <c r="D1" s="201">
        <f>'úvodní list'!$E$13</f>
        <v>0</v>
      </c>
      <c r="E1" s="249">
        <f>'úvodní list'!$E$14</f>
        <v>0</v>
      </c>
      <c r="F1" s="249">
        <f>'úvodní list'!$E$15</f>
        <v>0</v>
      </c>
      <c r="G1" s="201">
        <f>'úvodní list'!$E$16</f>
        <v>0</v>
      </c>
      <c r="H1" s="352">
        <f>'část D zaměstnanci'!$E$7</f>
        <v>0</v>
      </c>
      <c r="I1" s="352">
        <f>'část D zaměstnanci'!$E$8</f>
        <v>0</v>
      </c>
      <c r="J1" s="352">
        <f>'část D zaměstnanci'!$E$9</f>
        <v>0</v>
      </c>
      <c r="K1" s="352">
        <f>'část D zaměstnanci'!$E$10</f>
        <v>0</v>
      </c>
      <c r="L1" s="352">
        <f>'část D zaměstnanci'!$E$11</f>
        <v>0</v>
      </c>
      <c r="M1" s="352">
        <f>'část D zaměstnanci'!$E$12</f>
        <v>0</v>
      </c>
      <c r="N1" s="352">
        <f>'část D zaměstnanci'!$E$13</f>
        <v>0</v>
      </c>
      <c r="O1" s="352">
        <f>'část D zaměstnanci'!$E$14</f>
        <v>0</v>
      </c>
      <c r="P1" s="352">
        <f>'část D zaměstnanci'!$E$15</f>
        <v>0</v>
      </c>
      <c r="Q1" s="352">
        <f>'část D zaměstnanci'!$E$16</f>
        <v>0</v>
      </c>
      <c r="R1" s="352">
        <f>'část D zaměstnanci'!$E$17</f>
        <v>0</v>
      </c>
      <c r="S1" s="352">
        <f>'část D zaměstnanci'!$E$18</f>
        <v>0</v>
      </c>
      <c r="T1" s="352">
        <f>'část D zaměstnanci'!$E$19</f>
        <v>0</v>
      </c>
      <c r="U1" s="352">
        <f>'část D zaměstnanci'!$E$20</f>
        <v>0</v>
      </c>
      <c r="V1" s="352">
        <f>'část D zaměstnanci'!$E$21</f>
        <v>0</v>
      </c>
      <c r="W1" s="352">
        <f>'část D zaměstnanci'!$E$22</f>
        <v>0</v>
      </c>
      <c r="X1" s="352">
        <f>'část D zaměstnanci'!$E$23</f>
        <v>0</v>
      </c>
      <c r="Y1" s="352">
        <f>'část D zaměstnanci'!$E$24</f>
        <v>0</v>
      </c>
      <c r="Z1" s="352">
        <f>'část D zaměstnanci'!$E$25</f>
        <v>0</v>
      </c>
      <c r="AA1" s="353">
        <f>'část D zaměstnanci'!$E$26</f>
        <v>0</v>
      </c>
      <c r="AB1" s="353">
        <f>'část D zaměstnanci'!$E$27</f>
        <v>0</v>
      </c>
      <c r="AC1" s="353">
        <f>'část D zaměstnanci'!$E$28</f>
        <v>0</v>
      </c>
      <c r="AD1" s="353">
        <f>'část D zaměstnanci'!$E$29</f>
        <v>0</v>
      </c>
      <c r="AE1" s="353">
        <f>'část D zaměstnanci'!$E$30</f>
        <v>0</v>
      </c>
      <c r="AF1" s="353">
        <f>'část D zaměstnanci'!$E$31</f>
        <v>0</v>
      </c>
      <c r="AG1" s="353">
        <f>'část D zaměstnanci'!$E$32</f>
        <v>0</v>
      </c>
      <c r="AH1" s="353">
        <f>'část D zaměstnanci'!$E$33</f>
        <v>0</v>
      </c>
      <c r="AI1" s="353">
        <f>'část D zaměstnanci'!$E$34</f>
        <v>0</v>
      </c>
      <c r="AJ1" s="353">
        <f>'část D zaměstnanci'!$E$35</f>
        <v>0</v>
      </c>
      <c r="AK1" s="353">
        <f>'část D zaměstnanci'!$E$36</f>
        <v>0</v>
      </c>
      <c r="AL1" s="353">
        <f>'část D zaměstnanci'!$E$37</f>
        <v>0</v>
      </c>
      <c r="AM1" s="353">
        <f>'část D zaměstnanci'!$E$38</f>
        <v>0</v>
      </c>
      <c r="AN1" s="353">
        <f>'část D zaměstnanci'!$E$39</f>
        <v>0</v>
      </c>
      <c r="AO1" s="353">
        <f>'část D zaměstnanci'!$E$40</f>
        <v>0</v>
      </c>
      <c r="AP1" s="353">
        <f>'část D zaměstnanci'!$E$41</f>
        <v>0</v>
      </c>
      <c r="AQ1" s="353">
        <f>'část D zaměstnanci'!$E$42</f>
        <v>0</v>
      </c>
      <c r="AR1" s="353">
        <f>'část D zaměstnanci'!$E$43</f>
        <v>0</v>
      </c>
      <c r="AS1" s="353">
        <f>'část D zaměstnanci'!$E$44</f>
        <v>0</v>
      </c>
      <c r="AT1" s="353">
        <f>'část D zaměstnanci'!$E$45</f>
        <v>0</v>
      </c>
      <c r="AU1" s="353">
        <f>'část D zaměstnanci'!$E$46</f>
        <v>0</v>
      </c>
      <c r="AV1" s="353">
        <f>'část D zaměstnanci'!$E$47</f>
        <v>0</v>
      </c>
      <c r="AW1" s="353">
        <f>'část D zaměstnanci'!$E$48</f>
        <v>0</v>
      </c>
      <c r="AX1" s="353">
        <f>'část D zaměstnanci'!$E$49</f>
        <v>0</v>
      </c>
      <c r="AY1" s="353">
        <f>'část D zaměstnanci'!$E$50</f>
        <v>0</v>
      </c>
      <c r="AZ1" s="353">
        <f>'část D zaměstnanci'!$E$51</f>
        <v>0</v>
      </c>
      <c r="BA1" s="353">
        <f>'část D zaměstnanci'!$E$52</f>
        <v>0</v>
      </c>
      <c r="BB1" s="353">
        <f>'část D zaměstnanci'!$E$53</f>
        <v>0</v>
      </c>
      <c r="BC1" s="353">
        <f>'část D zaměstnanci'!$E$54</f>
        <v>0</v>
      </c>
      <c r="BD1" s="354"/>
      <c r="BE1" s="354"/>
      <c r="BF1" s="354"/>
      <c r="BG1" s="354"/>
      <c r="BH1" s="354"/>
      <c r="BI1" s="354"/>
      <c r="BJ1" s="354"/>
      <c r="BK1" s="354"/>
      <c r="BL1" s="354"/>
      <c r="BM1" s="354"/>
      <c r="BN1" s="354"/>
      <c r="BO1" s="354"/>
      <c r="BP1" s="354"/>
      <c r="BT1" s="350">
        <f t="array" ref="BT1">SUM($H$44:$BP$44*H1:BP1)</f>
        <v>0</v>
      </c>
      <c r="BU1" s="368">
        <f>BT1*0.1</f>
        <v>0</v>
      </c>
    </row>
    <row r="2" spans="1:73" s="257" customFormat="1" ht="31.5" customHeight="1" x14ac:dyDescent="0.25">
      <c r="A2" s="276">
        <v>2</v>
      </c>
      <c r="B2" s="229" t="s">
        <v>394</v>
      </c>
      <c r="C2" s="201">
        <f>'úvodní list'!$E$12</f>
        <v>0</v>
      </c>
      <c r="D2" s="201">
        <f>'úvodní list'!$E$13</f>
        <v>0</v>
      </c>
      <c r="E2" s="249">
        <f>'úvodní list'!$E$14</f>
        <v>0</v>
      </c>
      <c r="F2" s="249">
        <f>'úvodní list'!$E$15</f>
        <v>0</v>
      </c>
      <c r="G2" s="201">
        <f>'úvodní list'!$E$16</f>
        <v>0</v>
      </c>
      <c r="H2" s="352">
        <f>'část D zaměstnanci'!$F$7</f>
        <v>0</v>
      </c>
      <c r="I2" s="352">
        <f>'část D zaměstnanci'!$F$8</f>
        <v>0</v>
      </c>
      <c r="J2" s="352">
        <f>'část D zaměstnanci'!$F$9</f>
        <v>0</v>
      </c>
      <c r="K2" s="352">
        <f>'část D zaměstnanci'!$F$10</f>
        <v>0</v>
      </c>
      <c r="L2" s="352">
        <f>'část D zaměstnanci'!$F$11</f>
        <v>0</v>
      </c>
      <c r="M2" s="352">
        <f>'část D zaměstnanci'!$F$12</f>
        <v>0</v>
      </c>
      <c r="N2" s="352">
        <f>'část D zaměstnanci'!$F$13</f>
        <v>0</v>
      </c>
      <c r="O2" s="352">
        <f>'část D zaměstnanci'!$F$14</f>
        <v>0</v>
      </c>
      <c r="P2" s="352">
        <f>'část D zaměstnanci'!$F$15</f>
        <v>0</v>
      </c>
      <c r="Q2" s="352">
        <f>'část D zaměstnanci'!$F$16</f>
        <v>0</v>
      </c>
      <c r="R2" s="352">
        <f>'část D zaměstnanci'!$F$17</f>
        <v>0</v>
      </c>
      <c r="S2" s="352">
        <f>'část D zaměstnanci'!$F$18</f>
        <v>0</v>
      </c>
      <c r="T2" s="352">
        <f>'část D zaměstnanci'!$F$19</f>
        <v>0</v>
      </c>
      <c r="U2" s="352">
        <f>'část D zaměstnanci'!$F$20</f>
        <v>0</v>
      </c>
      <c r="V2" s="352">
        <f>'část D zaměstnanci'!$F$21</f>
        <v>0</v>
      </c>
      <c r="W2" s="352">
        <f>'část D zaměstnanci'!$F$22</f>
        <v>0</v>
      </c>
      <c r="X2" s="352">
        <f>'část D zaměstnanci'!$F$23</f>
        <v>0</v>
      </c>
      <c r="Y2" s="352">
        <f>'část D zaměstnanci'!$F$24</f>
        <v>0</v>
      </c>
      <c r="Z2" s="352">
        <f>'část D zaměstnanci'!$F$25</f>
        <v>0</v>
      </c>
      <c r="AA2" s="353">
        <f>'část D zaměstnanci'!$F$26</f>
        <v>0</v>
      </c>
      <c r="AB2" s="353">
        <f>'část D zaměstnanci'!$F$27</f>
        <v>0</v>
      </c>
      <c r="AC2" s="353">
        <f>'část D zaměstnanci'!$F$28</f>
        <v>0</v>
      </c>
      <c r="AD2" s="353">
        <f>'část D zaměstnanci'!$F$29</f>
        <v>0</v>
      </c>
      <c r="AE2" s="353">
        <f>'část D zaměstnanci'!$F$30</f>
        <v>0</v>
      </c>
      <c r="AF2" s="353">
        <f>'část D zaměstnanci'!$F$31</f>
        <v>0</v>
      </c>
      <c r="AG2" s="353">
        <f>'část D zaměstnanci'!$F$32</f>
        <v>0</v>
      </c>
      <c r="AH2" s="353">
        <f>'část D zaměstnanci'!$F$33</f>
        <v>0</v>
      </c>
      <c r="AI2" s="353">
        <f>'část D zaměstnanci'!$F$34</f>
        <v>0</v>
      </c>
      <c r="AJ2" s="353">
        <f>'část D zaměstnanci'!$F$35</f>
        <v>0</v>
      </c>
      <c r="AK2" s="353">
        <f>'část D zaměstnanci'!$F$36</f>
        <v>0</v>
      </c>
      <c r="AL2" s="353">
        <f>'část D zaměstnanci'!$F$37</f>
        <v>0</v>
      </c>
      <c r="AM2" s="353">
        <f>'část D zaměstnanci'!$F$38</f>
        <v>0</v>
      </c>
      <c r="AN2" s="353">
        <f>'část D zaměstnanci'!$F$39</f>
        <v>0</v>
      </c>
      <c r="AO2" s="353">
        <f>'část D zaměstnanci'!$F$40</f>
        <v>0</v>
      </c>
      <c r="AP2" s="353">
        <f>'část D zaměstnanci'!$F$41</f>
        <v>0</v>
      </c>
      <c r="AQ2" s="353">
        <f>'část D zaměstnanci'!$F$42</f>
        <v>0</v>
      </c>
      <c r="AR2" s="353">
        <f>'část D zaměstnanci'!$F$43</f>
        <v>0</v>
      </c>
      <c r="AS2" s="353">
        <f>'část D zaměstnanci'!$F$44</f>
        <v>0</v>
      </c>
      <c r="AT2" s="353">
        <f>'část D zaměstnanci'!$F$45</f>
        <v>0</v>
      </c>
      <c r="AU2" s="353">
        <f>'část D zaměstnanci'!$F$46</f>
        <v>0</v>
      </c>
      <c r="AV2" s="353">
        <f>'část D zaměstnanci'!$F$47</f>
        <v>0</v>
      </c>
      <c r="AW2" s="353">
        <f>'část D zaměstnanci'!$F$48</f>
        <v>0</v>
      </c>
      <c r="AX2" s="353">
        <f>'část D zaměstnanci'!$F$49</f>
        <v>0</v>
      </c>
      <c r="AY2" s="353">
        <f>'část D zaměstnanci'!$F$50</f>
        <v>0</v>
      </c>
      <c r="AZ2" s="353">
        <f>'část D zaměstnanci'!$F$51</f>
        <v>0</v>
      </c>
      <c r="BA2" s="353">
        <f>'část D zaměstnanci'!$F$52</f>
        <v>0</v>
      </c>
      <c r="BB2" s="353">
        <f>'část D zaměstnanci'!$F$53</f>
        <v>0</v>
      </c>
      <c r="BC2" s="353">
        <f>'část D zaměstnanci'!$F$54</f>
        <v>0</v>
      </c>
      <c r="BD2" s="354"/>
      <c r="BE2" s="354"/>
      <c r="BF2" s="354"/>
      <c r="BG2" s="354"/>
      <c r="BH2" s="354"/>
      <c r="BI2" s="354"/>
      <c r="BJ2" s="354"/>
      <c r="BK2" s="354"/>
      <c r="BL2" s="354"/>
      <c r="BM2" s="354"/>
      <c r="BN2" s="354"/>
      <c r="BO2" s="354"/>
      <c r="BP2" s="354"/>
      <c r="BT2" s="350">
        <f t="array" ref="BT2">SUM($H$44:$BP$44*H2:BP2)</f>
        <v>0</v>
      </c>
      <c r="BU2" s="368">
        <f>BT2*0.2</f>
        <v>0</v>
      </c>
    </row>
    <row r="3" spans="1:73" s="257" customFormat="1" ht="31.5" customHeight="1" x14ac:dyDescent="0.25">
      <c r="A3" s="276">
        <v>3</v>
      </c>
      <c r="B3" s="229" t="s">
        <v>395</v>
      </c>
      <c r="C3" s="201">
        <f>'úvodní list'!$E$12</f>
        <v>0</v>
      </c>
      <c r="D3" s="201">
        <f>'úvodní list'!$E$13</f>
        <v>0</v>
      </c>
      <c r="E3" s="249">
        <f>'úvodní list'!$E$14</f>
        <v>0</v>
      </c>
      <c r="F3" s="249">
        <f>'úvodní list'!$E$15</f>
        <v>0</v>
      </c>
      <c r="G3" s="201">
        <f>'úvodní list'!$E$16</f>
        <v>0</v>
      </c>
      <c r="H3" s="353">
        <f>'část D zaměstnanci'!$G$7</f>
        <v>0</v>
      </c>
      <c r="I3" s="353">
        <f>'část D zaměstnanci'!$G$8</f>
        <v>0</v>
      </c>
      <c r="J3" s="353">
        <f>'část D zaměstnanci'!$G$9</f>
        <v>0</v>
      </c>
      <c r="K3" s="353">
        <f>'část D zaměstnanci'!$G$10</f>
        <v>0</v>
      </c>
      <c r="L3" s="353">
        <f>'část D zaměstnanci'!$G$11</f>
        <v>0</v>
      </c>
      <c r="M3" s="353">
        <f>'část D zaměstnanci'!$G$12</f>
        <v>0</v>
      </c>
      <c r="N3" s="353">
        <f>'část D zaměstnanci'!$G$13</f>
        <v>0</v>
      </c>
      <c r="O3" s="353">
        <f>'část D zaměstnanci'!$G$14</f>
        <v>0</v>
      </c>
      <c r="P3" s="353">
        <f>'část D zaměstnanci'!$G$15</f>
        <v>0</v>
      </c>
      <c r="Q3" s="352">
        <f>'část D zaměstnanci'!$G$16</f>
        <v>0</v>
      </c>
      <c r="R3" s="352">
        <f>'část D zaměstnanci'!$G$17</f>
        <v>0</v>
      </c>
      <c r="S3" s="352">
        <f>'část D zaměstnanci'!$G$18</f>
        <v>0</v>
      </c>
      <c r="T3" s="352">
        <f>'část D zaměstnanci'!$G$19</f>
        <v>0</v>
      </c>
      <c r="U3" s="352">
        <f>'část D zaměstnanci'!$G$20</f>
        <v>0</v>
      </c>
      <c r="V3" s="352">
        <f>'část D zaměstnanci'!$G$21</f>
        <v>0</v>
      </c>
      <c r="W3" s="352">
        <f>'část D zaměstnanci'!$G$22</f>
        <v>0</v>
      </c>
      <c r="X3" s="352">
        <f>'část D zaměstnanci'!$G$23</f>
        <v>0</v>
      </c>
      <c r="Y3" s="352">
        <f>'část D zaměstnanci'!$G$24</f>
        <v>0</v>
      </c>
      <c r="Z3" s="352">
        <f>'část D zaměstnanci'!$G$25</f>
        <v>0</v>
      </c>
      <c r="AA3" s="353">
        <f>'část D zaměstnanci'!$G$26</f>
        <v>0</v>
      </c>
      <c r="AB3" s="353">
        <f>'část D zaměstnanci'!$G$27</f>
        <v>0</v>
      </c>
      <c r="AC3" s="353">
        <f>'část D zaměstnanci'!$G$28</f>
        <v>0</v>
      </c>
      <c r="AD3" s="353">
        <f>'část D zaměstnanci'!$G$29</f>
        <v>0</v>
      </c>
      <c r="AE3" s="353">
        <f>'část D zaměstnanci'!$G$30</f>
        <v>0</v>
      </c>
      <c r="AF3" s="353">
        <f>'část D zaměstnanci'!$G$31</f>
        <v>0</v>
      </c>
      <c r="AG3" s="353">
        <f>'část D zaměstnanci'!$G$32</f>
        <v>0</v>
      </c>
      <c r="AH3" s="353">
        <f>'část D zaměstnanci'!$G$33</f>
        <v>0</v>
      </c>
      <c r="AI3" s="353">
        <f>'část D zaměstnanci'!$G$34</f>
        <v>0</v>
      </c>
      <c r="AJ3" s="353">
        <f>'část D zaměstnanci'!$G$35</f>
        <v>0</v>
      </c>
      <c r="AK3" s="353">
        <f>'část D zaměstnanci'!$G$36</f>
        <v>0</v>
      </c>
      <c r="AL3" s="353">
        <f>'část D zaměstnanci'!$G$37</f>
        <v>0</v>
      </c>
      <c r="AM3" s="353">
        <f>'část D zaměstnanci'!$G$38</f>
        <v>0</v>
      </c>
      <c r="AN3" s="353">
        <f>'část D zaměstnanci'!$G$39</f>
        <v>0</v>
      </c>
      <c r="AO3" s="353">
        <f>'část D zaměstnanci'!$G$40</f>
        <v>0</v>
      </c>
      <c r="AP3" s="353">
        <f>'část D zaměstnanci'!$G$41</f>
        <v>0</v>
      </c>
      <c r="AQ3" s="353">
        <f>'část D zaměstnanci'!$G$42</f>
        <v>0</v>
      </c>
      <c r="AR3" s="353">
        <f>'část D zaměstnanci'!$G$43</f>
        <v>0</v>
      </c>
      <c r="AS3" s="353">
        <f>'část D zaměstnanci'!$G$44</f>
        <v>0</v>
      </c>
      <c r="AT3" s="353">
        <f>'část D zaměstnanci'!$G$45</f>
        <v>0</v>
      </c>
      <c r="AU3" s="353">
        <f>'část D zaměstnanci'!$G$46</f>
        <v>0</v>
      </c>
      <c r="AV3" s="353">
        <f>'část D zaměstnanci'!$G$47</f>
        <v>0</v>
      </c>
      <c r="AW3" s="353">
        <f>'část D zaměstnanci'!$G$48</f>
        <v>0</v>
      </c>
      <c r="AX3" s="353">
        <f>'část D zaměstnanci'!$G$49</f>
        <v>0</v>
      </c>
      <c r="AY3" s="353">
        <f>'část D zaměstnanci'!$G$50</f>
        <v>0</v>
      </c>
      <c r="AZ3" s="353">
        <f>'část D zaměstnanci'!$G$51</f>
        <v>0</v>
      </c>
      <c r="BA3" s="353">
        <f>'část D zaměstnanci'!$G$52</f>
        <v>0</v>
      </c>
      <c r="BB3" s="353">
        <f>'část D zaměstnanci'!$G$53</f>
        <v>0</v>
      </c>
      <c r="BC3" s="353">
        <f>'část D zaměstnanci'!$G$54</f>
        <v>0</v>
      </c>
      <c r="BD3" s="354"/>
      <c r="BE3" s="354"/>
      <c r="BF3" s="354"/>
      <c r="BG3" s="354"/>
      <c r="BH3" s="354"/>
      <c r="BI3" s="354"/>
      <c r="BJ3" s="354"/>
      <c r="BK3" s="354"/>
      <c r="BL3" s="354"/>
      <c r="BM3" s="354"/>
      <c r="BN3" s="354"/>
      <c r="BO3" s="354"/>
      <c r="BP3" s="354"/>
      <c r="BT3" s="350">
        <f t="array" ref="BT3">SUM($H$44:$BP$44*H3:BP3)</f>
        <v>0</v>
      </c>
      <c r="BU3" s="368">
        <f>BT3*0.3</f>
        <v>0</v>
      </c>
    </row>
    <row r="4" spans="1:73" s="257" customFormat="1" ht="31.5" customHeight="1" x14ac:dyDescent="0.25">
      <c r="A4" s="276">
        <v>4</v>
      </c>
      <c r="B4" s="229" t="s">
        <v>396</v>
      </c>
      <c r="C4" s="201">
        <f>'úvodní list'!$E$12</f>
        <v>0</v>
      </c>
      <c r="D4" s="201">
        <f>'úvodní list'!$E$13</f>
        <v>0</v>
      </c>
      <c r="E4" s="249">
        <f>'úvodní list'!$E$14</f>
        <v>0</v>
      </c>
      <c r="F4" s="249">
        <f>'úvodní list'!$E$15</f>
        <v>0</v>
      </c>
      <c r="G4" s="201">
        <f>'úvodní list'!$E$16</f>
        <v>0</v>
      </c>
      <c r="H4" s="352">
        <f>'část D zaměstnanci'!$H$7</f>
        <v>0</v>
      </c>
      <c r="I4" s="352">
        <f>'část D zaměstnanci'!$H$8</f>
        <v>0</v>
      </c>
      <c r="J4" s="352">
        <f>'část D zaměstnanci'!$H$9</f>
        <v>0</v>
      </c>
      <c r="K4" s="352">
        <f>'část D zaměstnanci'!$H$10</f>
        <v>0</v>
      </c>
      <c r="L4" s="352">
        <f>'část D zaměstnanci'!$H$11</f>
        <v>0</v>
      </c>
      <c r="M4" s="352">
        <f>'část D zaměstnanci'!$H$12</f>
        <v>0</v>
      </c>
      <c r="N4" s="352">
        <f>'část D zaměstnanci'!$H$13</f>
        <v>0</v>
      </c>
      <c r="O4" s="352">
        <f>'část D zaměstnanci'!$H$14</f>
        <v>0</v>
      </c>
      <c r="P4" s="352">
        <f>'část D zaměstnanci'!$H$15</f>
        <v>0</v>
      </c>
      <c r="Q4" s="352">
        <f>'část D zaměstnanci'!$H$16</f>
        <v>0</v>
      </c>
      <c r="R4" s="352">
        <f>'část D zaměstnanci'!$H$17</f>
        <v>0</v>
      </c>
      <c r="S4" s="352">
        <f>'část D zaměstnanci'!$H$18</f>
        <v>0</v>
      </c>
      <c r="T4" s="352">
        <f>'část D zaměstnanci'!$H$19</f>
        <v>0</v>
      </c>
      <c r="U4" s="352">
        <f>'část D zaměstnanci'!$H$20</f>
        <v>0</v>
      </c>
      <c r="V4" s="352">
        <f>'část D zaměstnanci'!$H$21</f>
        <v>0</v>
      </c>
      <c r="W4" s="352">
        <f>'část D zaměstnanci'!$H$22</f>
        <v>0</v>
      </c>
      <c r="X4" s="352">
        <f>'část D zaměstnanci'!$H$23</f>
        <v>0</v>
      </c>
      <c r="Y4" s="352">
        <f>'část D zaměstnanci'!$H$24</f>
        <v>0</v>
      </c>
      <c r="Z4" s="352">
        <f>'část D zaměstnanci'!$H$25</f>
        <v>0</v>
      </c>
      <c r="AA4" s="353">
        <f>'část D zaměstnanci'!$H$26</f>
        <v>0</v>
      </c>
      <c r="AB4" s="353">
        <f>'část D zaměstnanci'!$H$27</f>
        <v>0</v>
      </c>
      <c r="AC4" s="353">
        <f>'část D zaměstnanci'!$H$28</f>
        <v>0</v>
      </c>
      <c r="AD4" s="353">
        <f>'část D zaměstnanci'!$H$29</f>
        <v>0</v>
      </c>
      <c r="AE4" s="353">
        <f>'část D zaměstnanci'!$H$30</f>
        <v>0</v>
      </c>
      <c r="AF4" s="353">
        <f>'část D zaměstnanci'!$H$31</f>
        <v>0</v>
      </c>
      <c r="AG4" s="353">
        <f>'část D zaměstnanci'!$H$32</f>
        <v>0</v>
      </c>
      <c r="AH4" s="353">
        <f>'část D zaměstnanci'!$H$33</f>
        <v>0</v>
      </c>
      <c r="AI4" s="353">
        <f>'část D zaměstnanci'!$H$34</f>
        <v>0</v>
      </c>
      <c r="AJ4" s="353">
        <f>'část D zaměstnanci'!$H$35</f>
        <v>0</v>
      </c>
      <c r="AK4" s="353">
        <f>'část D zaměstnanci'!$H$36</f>
        <v>0</v>
      </c>
      <c r="AL4" s="353">
        <f>'část D zaměstnanci'!$H$37</f>
        <v>0</v>
      </c>
      <c r="AM4" s="353">
        <f>'část D zaměstnanci'!$H$38</f>
        <v>0</v>
      </c>
      <c r="AN4" s="353">
        <f>'část D zaměstnanci'!$H$39</f>
        <v>0</v>
      </c>
      <c r="AO4" s="353">
        <f>'část D zaměstnanci'!$H$40</f>
        <v>0</v>
      </c>
      <c r="AP4" s="353">
        <f>'část D zaměstnanci'!$H$41</f>
        <v>0</v>
      </c>
      <c r="AQ4" s="353">
        <f>'část D zaměstnanci'!$H$42</f>
        <v>0</v>
      </c>
      <c r="AR4" s="353">
        <f>'část D zaměstnanci'!$H$43</f>
        <v>0</v>
      </c>
      <c r="AS4" s="353">
        <f>'část D zaměstnanci'!$H$44</f>
        <v>0</v>
      </c>
      <c r="AT4" s="353">
        <f>'část D zaměstnanci'!$H$45</f>
        <v>0</v>
      </c>
      <c r="AU4" s="353">
        <f>'část D zaměstnanci'!$H$46</f>
        <v>0</v>
      </c>
      <c r="AV4" s="353">
        <f>'část D zaměstnanci'!$H$47</f>
        <v>0</v>
      </c>
      <c r="AW4" s="353">
        <f>'část D zaměstnanci'!$H$48</f>
        <v>0</v>
      </c>
      <c r="AX4" s="353">
        <f>'část D zaměstnanci'!$H$49</f>
        <v>0</v>
      </c>
      <c r="AY4" s="353">
        <f>'část D zaměstnanci'!$H$50</f>
        <v>0</v>
      </c>
      <c r="AZ4" s="353">
        <f>'část D zaměstnanci'!$H$51</f>
        <v>0</v>
      </c>
      <c r="BA4" s="353">
        <f>'část D zaměstnanci'!$H$52</f>
        <v>0</v>
      </c>
      <c r="BB4" s="353">
        <f>'část D zaměstnanci'!$H$53</f>
        <v>0</v>
      </c>
      <c r="BC4" s="353">
        <f>'část D zaměstnanci'!$H$54</f>
        <v>0</v>
      </c>
      <c r="BD4" s="354"/>
      <c r="BE4" s="354"/>
      <c r="BF4" s="354"/>
      <c r="BG4" s="354"/>
      <c r="BH4" s="354"/>
      <c r="BI4" s="354"/>
      <c r="BJ4" s="354"/>
      <c r="BK4" s="354"/>
      <c r="BL4" s="354"/>
      <c r="BM4" s="354"/>
      <c r="BN4" s="354"/>
      <c r="BO4" s="354"/>
      <c r="BP4" s="354"/>
      <c r="BT4" s="350">
        <f t="array" ref="BT4">SUM($H$44:$BP$44*H4:BP4)</f>
        <v>0</v>
      </c>
      <c r="BU4" s="368">
        <f>BT4*0.4</f>
        <v>0</v>
      </c>
    </row>
    <row r="5" spans="1:73" s="257" customFormat="1" ht="31.5" customHeight="1" x14ac:dyDescent="0.25">
      <c r="A5" s="276">
        <v>5</v>
      </c>
      <c r="B5" s="229" t="s">
        <v>397</v>
      </c>
      <c r="C5" s="201">
        <f>'úvodní list'!$E$12</f>
        <v>0</v>
      </c>
      <c r="D5" s="201">
        <f>'úvodní list'!$E$13</f>
        <v>0</v>
      </c>
      <c r="E5" s="249">
        <f>'úvodní list'!$E$14</f>
        <v>0</v>
      </c>
      <c r="F5" s="249">
        <f>'úvodní list'!$E$15</f>
        <v>0</v>
      </c>
      <c r="G5" s="201">
        <f>'úvodní list'!$E$16</f>
        <v>0</v>
      </c>
      <c r="H5" s="352">
        <f>'část D zaměstnanci'!$I$7</f>
        <v>0</v>
      </c>
      <c r="I5" s="352">
        <f>'část D zaměstnanci'!$I$8</f>
        <v>0</v>
      </c>
      <c r="J5" s="352">
        <f>'část D zaměstnanci'!$I$9</f>
        <v>0</v>
      </c>
      <c r="K5" s="352">
        <f>'část D zaměstnanci'!$I$10</f>
        <v>0</v>
      </c>
      <c r="L5" s="352">
        <f>'část D zaměstnanci'!$I$11</f>
        <v>0</v>
      </c>
      <c r="M5" s="352">
        <f>'část D zaměstnanci'!$I$12</f>
        <v>0</v>
      </c>
      <c r="N5" s="352">
        <f>'část D zaměstnanci'!$I$13</f>
        <v>0</v>
      </c>
      <c r="O5" s="352">
        <f>'část D zaměstnanci'!$I$14</f>
        <v>0</v>
      </c>
      <c r="P5" s="352">
        <f>'část D zaměstnanci'!$I$15</f>
        <v>0</v>
      </c>
      <c r="Q5" s="352">
        <f>'část D zaměstnanci'!$I$16</f>
        <v>0</v>
      </c>
      <c r="R5" s="352">
        <f>'část D zaměstnanci'!$I$17</f>
        <v>0</v>
      </c>
      <c r="S5" s="352">
        <f>'část D zaměstnanci'!$I$18</f>
        <v>0</v>
      </c>
      <c r="T5" s="352">
        <f>'část D zaměstnanci'!$I$19</f>
        <v>0</v>
      </c>
      <c r="U5" s="352">
        <f>'část D zaměstnanci'!$I$20</f>
        <v>0</v>
      </c>
      <c r="V5" s="352">
        <f>'část D zaměstnanci'!$I$21</f>
        <v>0</v>
      </c>
      <c r="W5" s="352">
        <f>'část D zaměstnanci'!$I$22</f>
        <v>0</v>
      </c>
      <c r="X5" s="352">
        <f>'část D zaměstnanci'!$I$23</f>
        <v>0</v>
      </c>
      <c r="Y5" s="352">
        <f>'část D zaměstnanci'!$I$24</f>
        <v>0</v>
      </c>
      <c r="Z5" s="352">
        <f>'část D zaměstnanci'!$I$25</f>
        <v>0</v>
      </c>
      <c r="AA5" s="353">
        <f>'část D zaměstnanci'!$I$26</f>
        <v>0</v>
      </c>
      <c r="AB5" s="353">
        <f>'část D zaměstnanci'!$I$27</f>
        <v>0</v>
      </c>
      <c r="AC5" s="353">
        <f>'část D zaměstnanci'!$I$28</f>
        <v>0</v>
      </c>
      <c r="AD5" s="353">
        <f>'část D zaměstnanci'!$I$29</f>
        <v>0</v>
      </c>
      <c r="AE5" s="353">
        <f>'část D zaměstnanci'!$I$30</f>
        <v>0</v>
      </c>
      <c r="AF5" s="353">
        <f>'část D zaměstnanci'!$I$31</f>
        <v>0</v>
      </c>
      <c r="AG5" s="353">
        <f>'část D zaměstnanci'!$I$32</f>
        <v>0</v>
      </c>
      <c r="AH5" s="353">
        <f>'část D zaměstnanci'!$I$33</f>
        <v>0</v>
      </c>
      <c r="AI5" s="353">
        <f>'část D zaměstnanci'!$I$34</f>
        <v>0</v>
      </c>
      <c r="AJ5" s="353">
        <f>'část D zaměstnanci'!$I$35</f>
        <v>0</v>
      </c>
      <c r="AK5" s="353">
        <f>'část D zaměstnanci'!$I$36</f>
        <v>0</v>
      </c>
      <c r="AL5" s="353">
        <f>'část D zaměstnanci'!$I$37</f>
        <v>0</v>
      </c>
      <c r="AM5" s="353">
        <f>'část D zaměstnanci'!$I$38</f>
        <v>0</v>
      </c>
      <c r="AN5" s="353">
        <f>'část D zaměstnanci'!$I$39</f>
        <v>0</v>
      </c>
      <c r="AO5" s="353">
        <f>'část D zaměstnanci'!$I$40</f>
        <v>0</v>
      </c>
      <c r="AP5" s="353">
        <f>'část D zaměstnanci'!$I$41</f>
        <v>0</v>
      </c>
      <c r="AQ5" s="353">
        <f>'část D zaměstnanci'!$I$42</f>
        <v>0</v>
      </c>
      <c r="AR5" s="353">
        <f>'část D zaměstnanci'!$I$43</f>
        <v>0</v>
      </c>
      <c r="AS5" s="353">
        <f>'část D zaměstnanci'!$I$44</f>
        <v>0</v>
      </c>
      <c r="AT5" s="353">
        <f>'část D zaměstnanci'!$I$45</f>
        <v>0</v>
      </c>
      <c r="AU5" s="353">
        <f>'část D zaměstnanci'!$I$46</f>
        <v>0</v>
      </c>
      <c r="AV5" s="353">
        <f>'část D zaměstnanci'!$I$47</f>
        <v>0</v>
      </c>
      <c r="AW5" s="353">
        <f>'část D zaměstnanci'!$I$48</f>
        <v>0</v>
      </c>
      <c r="AX5" s="353">
        <f>'část D zaměstnanci'!$I$49</f>
        <v>0</v>
      </c>
      <c r="AY5" s="353">
        <f>'část D zaměstnanci'!$I$50</f>
        <v>0</v>
      </c>
      <c r="AZ5" s="353">
        <f>'část D zaměstnanci'!$I$51</f>
        <v>0</v>
      </c>
      <c r="BA5" s="353">
        <f>'část D zaměstnanci'!$I$52</f>
        <v>0</v>
      </c>
      <c r="BB5" s="353">
        <f>'část D zaměstnanci'!$I$53</f>
        <v>0</v>
      </c>
      <c r="BC5" s="353">
        <f>'část D zaměstnanci'!$I$54</f>
        <v>0</v>
      </c>
      <c r="BD5" s="354"/>
      <c r="BE5" s="354"/>
      <c r="BF5" s="354"/>
      <c r="BG5" s="354"/>
      <c r="BH5" s="354"/>
      <c r="BI5" s="354"/>
      <c r="BJ5" s="354"/>
      <c r="BK5" s="354"/>
      <c r="BL5" s="354"/>
      <c r="BM5" s="354"/>
      <c r="BN5" s="354"/>
      <c r="BO5" s="354"/>
      <c r="BP5" s="354"/>
      <c r="BT5" s="350">
        <f t="array" ref="BT5">SUM($H$44:$BP$44*H5:BP5)</f>
        <v>0</v>
      </c>
      <c r="BU5" s="368">
        <f>BT5*0.5</f>
        <v>0</v>
      </c>
    </row>
    <row r="6" spans="1:73" s="257" customFormat="1" ht="31.5" customHeight="1" x14ac:dyDescent="0.25">
      <c r="A6" s="276">
        <v>6</v>
      </c>
      <c r="B6" s="229" t="s">
        <v>398</v>
      </c>
      <c r="C6" s="201">
        <f>'úvodní list'!$E$12</f>
        <v>0</v>
      </c>
      <c r="D6" s="201">
        <f>'úvodní list'!$E$13</f>
        <v>0</v>
      </c>
      <c r="E6" s="249">
        <f>'úvodní list'!$E$14</f>
        <v>0</v>
      </c>
      <c r="F6" s="249">
        <f>'úvodní list'!$E$15</f>
        <v>0</v>
      </c>
      <c r="G6" s="201">
        <f>'úvodní list'!$E$16</f>
        <v>0</v>
      </c>
      <c r="H6" s="352">
        <f>'část D zaměstnanci'!$J$7</f>
        <v>0</v>
      </c>
      <c r="I6" s="352">
        <f>'část D zaměstnanci'!$J$8</f>
        <v>0</v>
      </c>
      <c r="J6" s="352">
        <f>'část D zaměstnanci'!$J$9</f>
        <v>0</v>
      </c>
      <c r="K6" s="352">
        <f>'část D zaměstnanci'!$J$10</f>
        <v>0</v>
      </c>
      <c r="L6" s="352">
        <f>'část D zaměstnanci'!$J$11</f>
        <v>0</v>
      </c>
      <c r="M6" s="352">
        <f>'část D zaměstnanci'!$J$12</f>
        <v>0</v>
      </c>
      <c r="N6" s="352">
        <f>'část D zaměstnanci'!$J$13</f>
        <v>0</v>
      </c>
      <c r="O6" s="352">
        <f>'část D zaměstnanci'!$J$14</f>
        <v>0</v>
      </c>
      <c r="P6" s="352">
        <f>'část D zaměstnanci'!$J$15</f>
        <v>0</v>
      </c>
      <c r="Q6" s="352">
        <f>'část D zaměstnanci'!$J$16</f>
        <v>0</v>
      </c>
      <c r="R6" s="352">
        <f>'část D zaměstnanci'!$J$17</f>
        <v>0</v>
      </c>
      <c r="S6" s="352">
        <f>'část D zaměstnanci'!$J$18</f>
        <v>0</v>
      </c>
      <c r="T6" s="352">
        <f>'část D zaměstnanci'!$J$19</f>
        <v>0</v>
      </c>
      <c r="U6" s="352">
        <f>'část D zaměstnanci'!$J$20</f>
        <v>0</v>
      </c>
      <c r="V6" s="352">
        <f>'část D zaměstnanci'!$J$21</f>
        <v>0</v>
      </c>
      <c r="W6" s="352">
        <f>'část D zaměstnanci'!$J$22</f>
        <v>0</v>
      </c>
      <c r="X6" s="352">
        <f>'část D zaměstnanci'!$J$23</f>
        <v>0</v>
      </c>
      <c r="Y6" s="352">
        <f>'část D zaměstnanci'!$J$24</f>
        <v>0</v>
      </c>
      <c r="Z6" s="352">
        <f>'část D zaměstnanci'!$J$25</f>
        <v>0</v>
      </c>
      <c r="AA6" s="353">
        <f>'část D zaměstnanci'!$J$26</f>
        <v>0</v>
      </c>
      <c r="AB6" s="353">
        <f>'část D zaměstnanci'!$J$27</f>
        <v>0</v>
      </c>
      <c r="AC6" s="353">
        <f>'část D zaměstnanci'!$J$28</f>
        <v>0</v>
      </c>
      <c r="AD6" s="353">
        <f>'část D zaměstnanci'!$J$29</f>
        <v>0</v>
      </c>
      <c r="AE6" s="353">
        <f>'část D zaměstnanci'!$J$30</f>
        <v>0</v>
      </c>
      <c r="AF6" s="353">
        <f>'část D zaměstnanci'!$J$31</f>
        <v>0</v>
      </c>
      <c r="AG6" s="353">
        <f>'část D zaměstnanci'!$J$32</f>
        <v>0</v>
      </c>
      <c r="AH6" s="353">
        <f>'část D zaměstnanci'!$J$33</f>
        <v>0</v>
      </c>
      <c r="AI6" s="353">
        <f>'část D zaměstnanci'!$J$34</f>
        <v>0</v>
      </c>
      <c r="AJ6" s="353">
        <f>'část D zaměstnanci'!$J$35</f>
        <v>0</v>
      </c>
      <c r="AK6" s="353">
        <f>'část D zaměstnanci'!$J$36</f>
        <v>0</v>
      </c>
      <c r="AL6" s="353">
        <f>'část D zaměstnanci'!$J$37</f>
        <v>0</v>
      </c>
      <c r="AM6" s="353">
        <f>'část D zaměstnanci'!$J$38</f>
        <v>0</v>
      </c>
      <c r="AN6" s="353">
        <f>'část D zaměstnanci'!$J$39</f>
        <v>0</v>
      </c>
      <c r="AO6" s="353">
        <f>'část D zaměstnanci'!$J$40</f>
        <v>0</v>
      </c>
      <c r="AP6" s="353">
        <f>'část D zaměstnanci'!$J$41</f>
        <v>0</v>
      </c>
      <c r="AQ6" s="353">
        <f>'část D zaměstnanci'!$J$42</f>
        <v>0</v>
      </c>
      <c r="AR6" s="353">
        <f>'část D zaměstnanci'!$J$43</f>
        <v>0</v>
      </c>
      <c r="AS6" s="353">
        <f>'část D zaměstnanci'!$J$44</f>
        <v>0</v>
      </c>
      <c r="AT6" s="353">
        <f>'část D zaměstnanci'!$J$45</f>
        <v>0</v>
      </c>
      <c r="AU6" s="353">
        <f>'část D zaměstnanci'!$J$46</f>
        <v>0</v>
      </c>
      <c r="AV6" s="353">
        <f>'část D zaměstnanci'!$J$47</f>
        <v>0</v>
      </c>
      <c r="AW6" s="353">
        <f>'část D zaměstnanci'!$J$48</f>
        <v>0</v>
      </c>
      <c r="AX6" s="353">
        <f>'část D zaměstnanci'!$J$49</f>
        <v>0</v>
      </c>
      <c r="AY6" s="353">
        <f>'část D zaměstnanci'!$J$50</f>
        <v>0</v>
      </c>
      <c r="AZ6" s="353">
        <f>'část D zaměstnanci'!$J$51</f>
        <v>0</v>
      </c>
      <c r="BA6" s="353">
        <f>'část D zaměstnanci'!$J$52</f>
        <v>0</v>
      </c>
      <c r="BB6" s="353">
        <f>'část D zaměstnanci'!$J$53</f>
        <v>0</v>
      </c>
      <c r="BC6" s="353">
        <f>'část D zaměstnanci'!$J$54</f>
        <v>0</v>
      </c>
      <c r="BD6" s="354"/>
      <c r="BE6" s="354"/>
      <c r="BF6" s="354"/>
      <c r="BG6" s="354"/>
      <c r="BH6" s="354"/>
      <c r="BI6" s="354"/>
      <c r="BJ6" s="354"/>
      <c r="BK6" s="354"/>
      <c r="BL6" s="354"/>
      <c r="BM6" s="354"/>
      <c r="BN6" s="354"/>
      <c r="BO6" s="354"/>
      <c r="BP6" s="354"/>
      <c r="BT6" s="350">
        <f t="array" ref="BT6">SUM($H$44:$BP$44*H6:BP6)</f>
        <v>0</v>
      </c>
      <c r="BU6" s="368">
        <f>BT6*0.6</f>
        <v>0</v>
      </c>
    </row>
    <row r="7" spans="1:73" s="257" customFormat="1" x14ac:dyDescent="0.25">
      <c r="A7" s="276">
        <v>11</v>
      </c>
      <c r="B7" s="229" t="s">
        <v>393</v>
      </c>
      <c r="C7" s="201">
        <f>'úvodní list'!$E$12</f>
        <v>0</v>
      </c>
      <c r="D7" s="201">
        <f>'úvodní list'!$E$13</f>
        <v>0</v>
      </c>
      <c r="E7" s="201">
        <f>'úvodní list'!$E$14</f>
        <v>0</v>
      </c>
      <c r="F7" s="201">
        <f>'úvodní list'!$E$15</f>
        <v>0</v>
      </c>
      <c r="G7" s="201">
        <f>'úvodní list'!$E$16</f>
        <v>0</v>
      </c>
      <c r="H7" s="352">
        <f>'část D zaměstnanci'!$E$59</f>
        <v>0</v>
      </c>
      <c r="I7" s="352">
        <f>'část D zaměstnanci'!$E$60</f>
        <v>0</v>
      </c>
      <c r="J7" s="352">
        <f>'část D zaměstnanci'!$E$61</f>
        <v>0</v>
      </c>
      <c r="K7" s="352">
        <f>'část D zaměstnanci'!$E$62</f>
        <v>0</v>
      </c>
      <c r="L7" s="352">
        <f>'část D zaměstnanci'!$E$63</f>
        <v>0</v>
      </c>
      <c r="M7" s="352">
        <f>'část D zaměstnanci'!$E$64</f>
        <v>0</v>
      </c>
      <c r="N7" s="352">
        <f>'část D zaměstnanci'!$E$65</f>
        <v>0</v>
      </c>
      <c r="O7" s="352">
        <f>'část D zaměstnanci'!$E$66</f>
        <v>0</v>
      </c>
      <c r="P7" s="352">
        <f>'část D zaměstnanci'!$E$67</f>
        <v>0</v>
      </c>
      <c r="Q7" s="352">
        <f>'část D zaměstnanci'!$E$68</f>
        <v>0</v>
      </c>
      <c r="R7" s="352">
        <f>'část D zaměstnanci'!$E$69</f>
        <v>0</v>
      </c>
      <c r="S7" s="352">
        <f>'část D zaměstnanci'!$E$70</f>
        <v>0</v>
      </c>
      <c r="T7" s="352">
        <f>'část D zaměstnanci'!$E$71</f>
        <v>0</v>
      </c>
      <c r="U7" s="352">
        <f>'část D zaměstnanci'!$E$72</f>
        <v>0</v>
      </c>
      <c r="V7" s="352">
        <f>'část D zaměstnanci'!$E$73</f>
        <v>0</v>
      </c>
      <c r="W7" s="352">
        <f>'část D zaměstnanci'!$E$74</f>
        <v>0</v>
      </c>
      <c r="X7" s="352">
        <f>'část D zaměstnanci'!$E$75</f>
        <v>0</v>
      </c>
      <c r="Y7" s="352">
        <f>'část D zaměstnanci'!$E$76</f>
        <v>0</v>
      </c>
      <c r="Z7" s="352">
        <f>'část D zaměstnanci'!$E$77</f>
        <v>0</v>
      </c>
      <c r="AA7" s="353">
        <f>'část D zaměstnanci'!$E$78</f>
        <v>0</v>
      </c>
      <c r="AB7" s="353">
        <f>'část D zaměstnanci'!$E$79</f>
        <v>0</v>
      </c>
      <c r="AC7" s="353">
        <f>'část D zaměstnanci'!$E$80</f>
        <v>0</v>
      </c>
      <c r="AD7" s="353">
        <f>'část D zaměstnanci'!$E$81</f>
        <v>0</v>
      </c>
      <c r="AE7" s="353">
        <f>'část D zaměstnanci'!$E$82</f>
        <v>0</v>
      </c>
      <c r="AF7" s="352">
        <f>'část D zaměstnanci'!$E$83</f>
        <v>0</v>
      </c>
      <c r="AG7" s="352">
        <f>'část D zaměstnanci'!$E$84</f>
        <v>0</v>
      </c>
      <c r="AH7" s="352">
        <f>'část D zaměstnanci'!$E$85</f>
        <v>0</v>
      </c>
      <c r="AI7" s="352">
        <f>'část D zaměstnanci'!$E$86</f>
        <v>0</v>
      </c>
      <c r="AJ7" s="352">
        <f>'část D zaměstnanci'!$E$87</f>
        <v>0</v>
      </c>
      <c r="AK7" s="353">
        <f>'část D zaměstnanci'!$E$88</f>
        <v>0</v>
      </c>
      <c r="AL7" s="353">
        <f>'část D zaměstnanci'!$E$89</f>
        <v>0</v>
      </c>
      <c r="AM7" s="353">
        <f>'část D zaměstnanci'!$E$90</f>
        <v>0</v>
      </c>
      <c r="AN7" s="353">
        <f>'část D zaměstnanci'!$E$91</f>
        <v>0</v>
      </c>
      <c r="AO7" s="353">
        <f>'část D zaměstnanci'!$E$92</f>
        <v>0</v>
      </c>
      <c r="AP7" s="352">
        <f>'část D zaměstnanci'!$E$93</f>
        <v>0</v>
      </c>
      <c r="AQ7" s="352">
        <f>'část D zaměstnanci'!$E$94</f>
        <v>0</v>
      </c>
      <c r="AR7" s="352">
        <f>'část D zaměstnanci'!$E$95</f>
        <v>0</v>
      </c>
      <c r="AS7" s="352">
        <f>'část D zaměstnanci'!$E$96</f>
        <v>0</v>
      </c>
      <c r="AT7" s="352">
        <f>'část D zaměstnanci'!$E$97</f>
        <v>0</v>
      </c>
      <c r="AU7" s="353">
        <f>'část D zaměstnanci'!$E$98</f>
        <v>0</v>
      </c>
      <c r="AV7" s="353">
        <f>'část D zaměstnanci'!$E$99</f>
        <v>0</v>
      </c>
      <c r="AW7" s="353">
        <f>'část D zaměstnanci'!$E$100</f>
        <v>0</v>
      </c>
      <c r="AX7" s="353">
        <f>'část D zaměstnanci'!$E$101</f>
        <v>0</v>
      </c>
      <c r="AY7" s="353">
        <f>'část D zaměstnanci'!$E$102</f>
        <v>0</v>
      </c>
      <c r="AZ7" s="352">
        <f>'část D zaměstnanci'!$E$103</f>
        <v>0</v>
      </c>
      <c r="BA7" s="352">
        <f>'část D zaměstnanci'!$E$104</f>
        <v>0</v>
      </c>
      <c r="BB7" s="352">
        <f>'část D zaměstnanci'!$E$105</f>
        <v>0</v>
      </c>
      <c r="BC7" s="352">
        <f>'část D zaměstnanci'!$E$106</f>
        <v>0</v>
      </c>
      <c r="BD7" s="354"/>
      <c r="BE7" s="354"/>
      <c r="BF7" s="354"/>
      <c r="BG7" s="354"/>
      <c r="BH7" s="354"/>
      <c r="BI7" s="354"/>
      <c r="BJ7" s="354"/>
      <c r="BK7" s="354"/>
      <c r="BL7" s="354"/>
      <c r="BM7" s="354"/>
      <c r="BN7" s="354"/>
      <c r="BO7" s="354"/>
      <c r="BP7" s="354"/>
      <c r="BT7" s="350">
        <f t="array" ref="BT7">SUM($H$44:$BP$44*H7:BP7)</f>
        <v>0</v>
      </c>
      <c r="BU7" s="368">
        <f>BT7*0.7</f>
        <v>0</v>
      </c>
    </row>
    <row r="8" spans="1:73" s="257" customFormat="1" ht="25.5" x14ac:dyDescent="0.25">
      <c r="A8" s="276">
        <v>12</v>
      </c>
      <c r="B8" s="229" t="s">
        <v>394</v>
      </c>
      <c r="C8" s="201">
        <f>'úvodní list'!$E$12</f>
        <v>0</v>
      </c>
      <c r="D8" s="201">
        <f>'úvodní list'!$E$13</f>
        <v>0</v>
      </c>
      <c r="E8" s="201">
        <f>'úvodní list'!$E$14</f>
        <v>0</v>
      </c>
      <c r="F8" s="201">
        <f>'úvodní list'!$E$15</f>
        <v>0</v>
      </c>
      <c r="G8" s="201">
        <f>'úvodní list'!$E$16</f>
        <v>0</v>
      </c>
      <c r="H8" s="352">
        <f>'část D zaměstnanci'!$F$59</f>
        <v>0</v>
      </c>
      <c r="I8" s="352">
        <f>'část D zaměstnanci'!$F$60</f>
        <v>0</v>
      </c>
      <c r="J8" s="352">
        <f>'část D zaměstnanci'!$F$61</f>
        <v>0</v>
      </c>
      <c r="K8" s="352">
        <f>'část D zaměstnanci'!$F$62</f>
        <v>0</v>
      </c>
      <c r="L8" s="352">
        <f>'část D zaměstnanci'!$F$63</f>
        <v>0</v>
      </c>
      <c r="M8" s="352">
        <f>'část D zaměstnanci'!$F$64</f>
        <v>0</v>
      </c>
      <c r="N8" s="352">
        <f>'část D zaměstnanci'!$F$65</f>
        <v>0</v>
      </c>
      <c r="O8" s="352">
        <f>'část D zaměstnanci'!$F$66</f>
        <v>0</v>
      </c>
      <c r="P8" s="352">
        <f>'část D zaměstnanci'!$F$67</f>
        <v>0</v>
      </c>
      <c r="Q8" s="352">
        <f>'část D zaměstnanci'!$F$68</f>
        <v>0</v>
      </c>
      <c r="R8" s="352">
        <f>'část D zaměstnanci'!$F$69</f>
        <v>0</v>
      </c>
      <c r="S8" s="352">
        <f>'část D zaměstnanci'!$F$70</f>
        <v>0</v>
      </c>
      <c r="T8" s="352">
        <f>'část D zaměstnanci'!$F$71</f>
        <v>0</v>
      </c>
      <c r="U8" s="352">
        <f>'část D zaměstnanci'!$F$72</f>
        <v>0</v>
      </c>
      <c r="V8" s="352">
        <f>'část D zaměstnanci'!$F$73</f>
        <v>0</v>
      </c>
      <c r="W8" s="352">
        <f>'část D zaměstnanci'!$F$74</f>
        <v>0</v>
      </c>
      <c r="X8" s="352">
        <f>'část D zaměstnanci'!$F$75</f>
        <v>0</v>
      </c>
      <c r="Y8" s="352">
        <f>'část D zaměstnanci'!$F$76</f>
        <v>0</v>
      </c>
      <c r="Z8" s="352">
        <f>'část D zaměstnanci'!$F$77</f>
        <v>0</v>
      </c>
      <c r="AA8" s="353">
        <f>'část D zaměstnanci'!$F$78</f>
        <v>0</v>
      </c>
      <c r="AB8" s="353">
        <f>'část D zaměstnanci'!$F$79</f>
        <v>0</v>
      </c>
      <c r="AC8" s="353">
        <f>'část D zaměstnanci'!$F$80</f>
        <v>0</v>
      </c>
      <c r="AD8" s="353">
        <f>'část D zaměstnanci'!$F$81</f>
        <v>0</v>
      </c>
      <c r="AE8" s="352">
        <f>'část D zaměstnanci'!$F$82</f>
        <v>0</v>
      </c>
      <c r="AF8" s="352">
        <f>'část D zaměstnanci'!$F$83</f>
        <v>0</v>
      </c>
      <c r="AG8" s="352">
        <f>'část D zaměstnanci'!$F$84</f>
        <v>0</v>
      </c>
      <c r="AH8" s="352">
        <f>'část D zaměstnanci'!$F$85</f>
        <v>0</v>
      </c>
      <c r="AI8" s="352">
        <f>'část D zaměstnanci'!$F$86</f>
        <v>0</v>
      </c>
      <c r="AJ8" s="352">
        <f>'část D zaměstnanci'!$F$87</f>
        <v>0</v>
      </c>
      <c r="AK8" s="353">
        <f>'část D zaměstnanci'!$F$88</f>
        <v>0</v>
      </c>
      <c r="AL8" s="353">
        <f>'část D zaměstnanci'!$F$89</f>
        <v>0</v>
      </c>
      <c r="AM8" s="353">
        <f>'část D zaměstnanci'!$F$90</f>
        <v>0</v>
      </c>
      <c r="AN8" s="353">
        <f>'část D zaměstnanci'!$F$91</f>
        <v>0</v>
      </c>
      <c r="AO8" s="352">
        <f>'část D zaměstnanci'!$F$92</f>
        <v>0</v>
      </c>
      <c r="AP8" s="352">
        <f>'část D zaměstnanci'!$F$93</f>
        <v>0</v>
      </c>
      <c r="AQ8" s="352">
        <f>'část D zaměstnanci'!$F$94</f>
        <v>0</v>
      </c>
      <c r="AR8" s="352">
        <f>'část D zaměstnanci'!$F$95</f>
        <v>0</v>
      </c>
      <c r="AS8" s="352">
        <f>'část D zaměstnanci'!$F$96</f>
        <v>0</v>
      </c>
      <c r="AT8" s="352">
        <f>'část D zaměstnanci'!$F$97</f>
        <v>0</v>
      </c>
      <c r="AU8" s="353">
        <f>'část D zaměstnanci'!$F$98</f>
        <v>0</v>
      </c>
      <c r="AV8" s="353">
        <f>'část D zaměstnanci'!$F$99</f>
        <v>0</v>
      </c>
      <c r="AW8" s="353">
        <f>'část D zaměstnanci'!$F$100</f>
        <v>0</v>
      </c>
      <c r="AX8" s="353">
        <f>'část D zaměstnanci'!$F$101</f>
        <v>0</v>
      </c>
      <c r="AY8" s="352">
        <f>'část D zaměstnanci'!$F$102</f>
        <v>0</v>
      </c>
      <c r="AZ8" s="352">
        <f>'část D zaměstnanci'!$F$103</f>
        <v>0</v>
      </c>
      <c r="BA8" s="352">
        <f>'část D zaměstnanci'!$F$104</f>
        <v>0</v>
      </c>
      <c r="BB8" s="352">
        <f>'část D zaměstnanci'!$F$105</f>
        <v>0</v>
      </c>
      <c r="BC8" s="352">
        <f>'část D zaměstnanci'!$F$106</f>
        <v>0</v>
      </c>
      <c r="BD8" s="354"/>
      <c r="BE8" s="354"/>
      <c r="BF8" s="354"/>
      <c r="BG8" s="354"/>
      <c r="BH8" s="354"/>
      <c r="BI8" s="354"/>
      <c r="BJ8" s="354"/>
      <c r="BK8" s="354"/>
      <c r="BL8" s="354"/>
      <c r="BM8" s="354"/>
      <c r="BN8" s="354"/>
      <c r="BO8" s="354"/>
      <c r="BP8" s="354"/>
      <c r="BT8" s="350">
        <f t="array" ref="BT8">SUM($H$44:$BP$44*H8:BP8)</f>
        <v>0</v>
      </c>
      <c r="BU8" s="368">
        <f>BT8*0.8</f>
        <v>0</v>
      </c>
    </row>
    <row r="9" spans="1:73" s="257" customFormat="1" ht="25.5" x14ac:dyDescent="0.25">
      <c r="A9" s="276">
        <v>13</v>
      </c>
      <c r="B9" s="229" t="s">
        <v>395</v>
      </c>
      <c r="C9" s="201">
        <f>'úvodní list'!$E$12</f>
        <v>0</v>
      </c>
      <c r="D9" s="201">
        <f>'úvodní list'!$E$13</f>
        <v>0</v>
      </c>
      <c r="E9" s="201">
        <f>'úvodní list'!$E$14</f>
        <v>0</v>
      </c>
      <c r="F9" s="201">
        <f>'úvodní list'!$E$15</f>
        <v>0</v>
      </c>
      <c r="G9" s="201">
        <f>'úvodní list'!$E$16</f>
        <v>0</v>
      </c>
      <c r="H9" s="352">
        <f>'část D zaměstnanci'!$G$59</f>
        <v>0</v>
      </c>
      <c r="I9" s="352">
        <f>'část D zaměstnanci'!$G$60</f>
        <v>0</v>
      </c>
      <c r="J9" s="352">
        <f>'část D zaměstnanci'!$G$61</f>
        <v>0</v>
      </c>
      <c r="K9" s="352">
        <f>'část D zaměstnanci'!$G$62</f>
        <v>0</v>
      </c>
      <c r="L9" s="352">
        <f>'část D zaměstnanci'!$G$63</f>
        <v>0</v>
      </c>
      <c r="M9" s="352">
        <f>'část D zaměstnanci'!$G$64</f>
        <v>0</v>
      </c>
      <c r="N9" s="352">
        <f>'část D zaměstnanci'!$G$65</f>
        <v>0</v>
      </c>
      <c r="O9" s="352">
        <f>'část D zaměstnanci'!$G$66</f>
        <v>0</v>
      </c>
      <c r="P9" s="352">
        <f>'část D zaměstnanci'!$G$67</f>
        <v>0</v>
      </c>
      <c r="Q9" s="352">
        <f>'část D zaměstnanci'!$G$68</f>
        <v>0</v>
      </c>
      <c r="R9" s="352">
        <f>'část D zaměstnanci'!$G$69</f>
        <v>0</v>
      </c>
      <c r="S9" s="352">
        <f>'část D zaměstnanci'!$G$70</f>
        <v>0</v>
      </c>
      <c r="T9" s="352">
        <f>'část D zaměstnanci'!$G$71</f>
        <v>0</v>
      </c>
      <c r="U9" s="352">
        <f>'část D zaměstnanci'!$G$72</f>
        <v>0</v>
      </c>
      <c r="V9" s="352">
        <f>'část D zaměstnanci'!$G$73</f>
        <v>0</v>
      </c>
      <c r="W9" s="352">
        <f>'část D zaměstnanci'!$G$74</f>
        <v>0</v>
      </c>
      <c r="X9" s="352">
        <f>'část D zaměstnanci'!$G$75</f>
        <v>0</v>
      </c>
      <c r="Y9" s="352">
        <f>'část D zaměstnanci'!$G$76</f>
        <v>0</v>
      </c>
      <c r="Z9" s="352">
        <f>'část D zaměstnanci'!$G$77</f>
        <v>0</v>
      </c>
      <c r="AA9" s="353">
        <f>'část D zaměstnanci'!$G$78</f>
        <v>0</v>
      </c>
      <c r="AB9" s="353">
        <f>'část D zaměstnanci'!$G$79</f>
        <v>0</v>
      </c>
      <c r="AC9" s="353">
        <f>'část D zaměstnanci'!$G$80</f>
        <v>0</v>
      </c>
      <c r="AD9" s="353">
        <f>'část D zaměstnanci'!$G$81</f>
        <v>0</v>
      </c>
      <c r="AE9" s="352">
        <f>'část D zaměstnanci'!$G$82</f>
        <v>0</v>
      </c>
      <c r="AF9" s="352">
        <f>'část D zaměstnanci'!$G$83</f>
        <v>0</v>
      </c>
      <c r="AG9" s="352">
        <f>'část D zaměstnanci'!$G$84</f>
        <v>0</v>
      </c>
      <c r="AH9" s="352">
        <f>'část D zaměstnanci'!$G$85</f>
        <v>0</v>
      </c>
      <c r="AI9" s="352">
        <f>'část D zaměstnanci'!$G$86</f>
        <v>0</v>
      </c>
      <c r="AJ9" s="352">
        <f>'část D zaměstnanci'!$G$87</f>
        <v>0</v>
      </c>
      <c r="AK9" s="353">
        <f>'část D zaměstnanci'!$G$88</f>
        <v>0</v>
      </c>
      <c r="AL9" s="353">
        <f>'část D zaměstnanci'!$G$89</f>
        <v>0</v>
      </c>
      <c r="AM9" s="353">
        <f>'část D zaměstnanci'!$G$90</f>
        <v>0</v>
      </c>
      <c r="AN9" s="353">
        <f>'část D zaměstnanci'!$G$91</f>
        <v>0</v>
      </c>
      <c r="AO9" s="352">
        <f>'část D zaměstnanci'!$G$92</f>
        <v>0</v>
      </c>
      <c r="AP9" s="352">
        <f>'část D zaměstnanci'!$G$93</f>
        <v>0</v>
      </c>
      <c r="AQ9" s="352">
        <f>'část D zaměstnanci'!$G$94</f>
        <v>0</v>
      </c>
      <c r="AR9" s="352">
        <f>'část D zaměstnanci'!$G$95</f>
        <v>0</v>
      </c>
      <c r="AS9" s="352">
        <f>'část D zaměstnanci'!$G$96</f>
        <v>0</v>
      </c>
      <c r="AT9" s="352">
        <f>'část D zaměstnanci'!$G$97</f>
        <v>0</v>
      </c>
      <c r="AU9" s="353">
        <f>'část D zaměstnanci'!$G$98</f>
        <v>0</v>
      </c>
      <c r="AV9" s="353">
        <f>'část D zaměstnanci'!$G$99</f>
        <v>0</v>
      </c>
      <c r="AW9" s="353">
        <f>'část D zaměstnanci'!$G$100</f>
        <v>0</v>
      </c>
      <c r="AX9" s="353">
        <f>'část D zaměstnanci'!$G$101</f>
        <v>0</v>
      </c>
      <c r="AY9" s="352">
        <f>'část D zaměstnanci'!$G$102</f>
        <v>0</v>
      </c>
      <c r="AZ9" s="352">
        <f>'část D zaměstnanci'!$G$103</f>
        <v>0</v>
      </c>
      <c r="BA9" s="352">
        <f>'část D zaměstnanci'!$G$104</f>
        <v>0</v>
      </c>
      <c r="BB9" s="352">
        <f>'část D zaměstnanci'!$G$105</f>
        <v>0</v>
      </c>
      <c r="BC9" s="352">
        <f>'část D zaměstnanci'!$G$106</f>
        <v>0</v>
      </c>
      <c r="BD9" s="354"/>
      <c r="BE9" s="354"/>
      <c r="BF9" s="354"/>
      <c r="BG9" s="354"/>
      <c r="BH9" s="354"/>
      <c r="BI9" s="354"/>
      <c r="BJ9" s="354"/>
      <c r="BK9" s="354"/>
      <c r="BL9" s="354"/>
      <c r="BM9" s="354"/>
      <c r="BN9" s="354"/>
      <c r="BO9" s="354"/>
      <c r="BP9" s="354"/>
      <c r="BT9" s="350">
        <f t="array" ref="BT9">SUM($H$44:$BP$44*H9:BP9)</f>
        <v>0</v>
      </c>
      <c r="BU9" s="368">
        <f>BT9*0.9</f>
        <v>0</v>
      </c>
    </row>
    <row r="10" spans="1:73" s="257" customFormat="1" ht="25.5" x14ac:dyDescent="0.25">
      <c r="A10" s="276">
        <v>14</v>
      </c>
      <c r="B10" s="229" t="s">
        <v>396</v>
      </c>
      <c r="C10" s="201">
        <f>'úvodní list'!$E$12</f>
        <v>0</v>
      </c>
      <c r="D10" s="201">
        <f>'úvodní list'!$E$13</f>
        <v>0</v>
      </c>
      <c r="E10" s="201">
        <f>'úvodní list'!$E$14</f>
        <v>0</v>
      </c>
      <c r="F10" s="201">
        <f>'úvodní list'!$E$15</f>
        <v>0</v>
      </c>
      <c r="G10" s="201">
        <f>'úvodní list'!$E$16</f>
        <v>0</v>
      </c>
      <c r="H10" s="352">
        <f>'část D zaměstnanci'!$H$59</f>
        <v>0</v>
      </c>
      <c r="I10" s="352">
        <f>'část D zaměstnanci'!$H$60</f>
        <v>0</v>
      </c>
      <c r="J10" s="352">
        <f>'část D zaměstnanci'!$H$61</f>
        <v>0</v>
      </c>
      <c r="K10" s="352">
        <f>'část D zaměstnanci'!$H$62</f>
        <v>0</v>
      </c>
      <c r="L10" s="352">
        <f>'část D zaměstnanci'!$H$63</f>
        <v>0</v>
      </c>
      <c r="M10" s="352">
        <f>'část D zaměstnanci'!$H$64</f>
        <v>0</v>
      </c>
      <c r="N10" s="352">
        <f>'část D zaměstnanci'!$H$65</f>
        <v>0</v>
      </c>
      <c r="O10" s="352">
        <f>'část D zaměstnanci'!$H$66</f>
        <v>0</v>
      </c>
      <c r="P10" s="352">
        <f>'část D zaměstnanci'!$H$67</f>
        <v>0</v>
      </c>
      <c r="Q10" s="352">
        <f>'část D zaměstnanci'!$H$68</f>
        <v>0</v>
      </c>
      <c r="R10" s="352">
        <f>'část D zaměstnanci'!$H$69</f>
        <v>0</v>
      </c>
      <c r="S10" s="352">
        <f>'část D zaměstnanci'!$H$70</f>
        <v>0</v>
      </c>
      <c r="T10" s="352">
        <f>'část D zaměstnanci'!$H$71</f>
        <v>0</v>
      </c>
      <c r="U10" s="352">
        <f>'část D zaměstnanci'!$H$72</f>
        <v>0</v>
      </c>
      <c r="V10" s="352">
        <f>'část D zaměstnanci'!$H$73</f>
        <v>0</v>
      </c>
      <c r="W10" s="352">
        <f>'část D zaměstnanci'!$H$74</f>
        <v>0</v>
      </c>
      <c r="X10" s="352">
        <f>'část D zaměstnanci'!$H$75</f>
        <v>0</v>
      </c>
      <c r="Y10" s="352">
        <f>'část D zaměstnanci'!$H$76</f>
        <v>0</v>
      </c>
      <c r="Z10" s="352">
        <f>'část D zaměstnanci'!$H$77</f>
        <v>0</v>
      </c>
      <c r="AA10" s="353">
        <f>'část D zaměstnanci'!$H$78</f>
        <v>0</v>
      </c>
      <c r="AB10" s="353">
        <f>'část D zaměstnanci'!$H$79</f>
        <v>0</v>
      </c>
      <c r="AC10" s="352">
        <f>'část D zaměstnanci'!$H$80</f>
        <v>0</v>
      </c>
      <c r="AD10" s="352">
        <f>'část D zaměstnanci'!$H$81</f>
        <v>0</v>
      </c>
      <c r="AE10" s="352">
        <f>'část D zaměstnanci'!$H$82</f>
        <v>0</v>
      </c>
      <c r="AF10" s="352">
        <f>'část D zaměstnanci'!$H$83</f>
        <v>0</v>
      </c>
      <c r="AG10" s="352">
        <f>'část D zaměstnanci'!$H$84</f>
        <v>0</v>
      </c>
      <c r="AH10" s="352">
        <f>'část D zaměstnanci'!$H$85</f>
        <v>0</v>
      </c>
      <c r="AI10" s="352">
        <f>'část D zaměstnanci'!$H$86</f>
        <v>0</v>
      </c>
      <c r="AJ10" s="352">
        <f>'část D zaměstnanci'!$H$87</f>
        <v>0</v>
      </c>
      <c r="AK10" s="353">
        <f>'část D zaměstnanci'!$H$88</f>
        <v>0</v>
      </c>
      <c r="AL10" s="353">
        <f>'část D zaměstnanci'!$H$89</f>
        <v>0</v>
      </c>
      <c r="AM10" s="352">
        <f>'část D zaměstnanci'!$H$90</f>
        <v>0</v>
      </c>
      <c r="AN10" s="352">
        <f>'část D zaměstnanci'!$H$91</f>
        <v>0</v>
      </c>
      <c r="AO10" s="352">
        <f>'část D zaměstnanci'!$H$92</f>
        <v>0</v>
      </c>
      <c r="AP10" s="352">
        <f>'část D zaměstnanci'!$H$93</f>
        <v>0</v>
      </c>
      <c r="AQ10" s="352">
        <f>'část D zaměstnanci'!$H$94</f>
        <v>0</v>
      </c>
      <c r="AR10" s="352">
        <f>'část D zaměstnanci'!$H$95</f>
        <v>0</v>
      </c>
      <c r="AS10" s="352">
        <f>'část D zaměstnanci'!$H$96</f>
        <v>0</v>
      </c>
      <c r="AT10" s="352">
        <f>'část D zaměstnanci'!$H$97</f>
        <v>0</v>
      </c>
      <c r="AU10" s="353">
        <f>'část D zaměstnanci'!$H$98</f>
        <v>0</v>
      </c>
      <c r="AV10" s="353">
        <f>'část D zaměstnanci'!$H$99</f>
        <v>0</v>
      </c>
      <c r="AW10" s="352">
        <f>'část D zaměstnanci'!$H$100</f>
        <v>0</v>
      </c>
      <c r="AX10" s="352">
        <f>'část D zaměstnanci'!$H$101</f>
        <v>0</v>
      </c>
      <c r="AY10" s="352">
        <f>'část D zaměstnanci'!$H$102</f>
        <v>0</v>
      </c>
      <c r="AZ10" s="352">
        <f>'část D zaměstnanci'!$H$103</f>
        <v>0</v>
      </c>
      <c r="BA10" s="352">
        <f>'část D zaměstnanci'!$H$104</f>
        <v>0</v>
      </c>
      <c r="BB10" s="352">
        <f>'část D zaměstnanci'!$H$105</f>
        <v>0</v>
      </c>
      <c r="BC10" s="352">
        <f>'část D zaměstnanci'!$H$106</f>
        <v>0</v>
      </c>
      <c r="BD10" s="354"/>
      <c r="BE10" s="354"/>
      <c r="BF10" s="354"/>
      <c r="BG10" s="354"/>
      <c r="BH10" s="354"/>
      <c r="BI10" s="354"/>
      <c r="BJ10" s="354"/>
      <c r="BK10" s="354"/>
      <c r="BL10" s="354"/>
      <c r="BM10" s="354"/>
      <c r="BN10" s="354"/>
      <c r="BO10" s="354"/>
      <c r="BP10" s="354"/>
      <c r="BT10" s="350">
        <f t="array" ref="BT10">SUM($H$44:$BP$44*H10:BP10)</f>
        <v>0</v>
      </c>
      <c r="BU10" s="368">
        <f>BT10*0.11</f>
        <v>0</v>
      </c>
    </row>
    <row r="11" spans="1:73" s="257" customFormat="1" x14ac:dyDescent="0.25">
      <c r="A11" s="276">
        <v>15</v>
      </c>
      <c r="B11" s="229" t="s">
        <v>397</v>
      </c>
      <c r="C11" s="201">
        <f>'úvodní list'!$E$12</f>
        <v>0</v>
      </c>
      <c r="D11" s="201">
        <f>'úvodní list'!$E$13</f>
        <v>0</v>
      </c>
      <c r="E11" s="201">
        <f>'úvodní list'!$E$14</f>
        <v>0</v>
      </c>
      <c r="F11" s="201">
        <f>'úvodní list'!$E$15</f>
        <v>0</v>
      </c>
      <c r="G11" s="201">
        <f>'úvodní list'!$E$16</f>
        <v>0</v>
      </c>
      <c r="H11" s="352">
        <f>'část D zaměstnanci'!$I$59</f>
        <v>0</v>
      </c>
      <c r="I11" s="352">
        <f>'část D zaměstnanci'!$I$60</f>
        <v>0</v>
      </c>
      <c r="J11" s="352">
        <f>'část D zaměstnanci'!$I$61</f>
        <v>0</v>
      </c>
      <c r="K11" s="352">
        <f>'část D zaměstnanci'!$I$62</f>
        <v>0</v>
      </c>
      <c r="L11" s="352">
        <f>'část D zaměstnanci'!$I$63</f>
        <v>0</v>
      </c>
      <c r="M11" s="352">
        <f>'část D zaměstnanci'!$I$64</f>
        <v>0</v>
      </c>
      <c r="N11" s="352">
        <f>'část D zaměstnanci'!$I$65</f>
        <v>0</v>
      </c>
      <c r="O11" s="352">
        <f>'část D zaměstnanci'!$I$66</f>
        <v>0</v>
      </c>
      <c r="P11" s="352">
        <f>'část D zaměstnanci'!$I$67</f>
        <v>0</v>
      </c>
      <c r="Q11" s="352">
        <f>'část D zaměstnanci'!$I$68</f>
        <v>0</v>
      </c>
      <c r="R11" s="352">
        <f>'část D zaměstnanci'!$I$69</f>
        <v>0</v>
      </c>
      <c r="S11" s="352">
        <f>'část D zaměstnanci'!$I$70</f>
        <v>0</v>
      </c>
      <c r="T11" s="352">
        <f>'část D zaměstnanci'!$I$71</f>
        <v>0</v>
      </c>
      <c r="U11" s="352">
        <f>'část D zaměstnanci'!$I$72</f>
        <v>0</v>
      </c>
      <c r="V11" s="352">
        <f>'část D zaměstnanci'!$I$73</f>
        <v>0</v>
      </c>
      <c r="W11" s="352">
        <f>'část D zaměstnanci'!$I$74</f>
        <v>0</v>
      </c>
      <c r="X11" s="352">
        <f>'část D zaměstnanci'!$I$75</f>
        <v>0</v>
      </c>
      <c r="Y11" s="352">
        <f>'část D zaměstnanci'!$I$76</f>
        <v>0</v>
      </c>
      <c r="Z11" s="352">
        <f>'část D zaměstnanci'!$I$77</f>
        <v>0</v>
      </c>
      <c r="AA11" s="353">
        <f>'část D zaměstnanci'!$I$78</f>
        <v>0</v>
      </c>
      <c r="AB11" s="352">
        <f>'část D zaměstnanci'!$I$79</f>
        <v>0</v>
      </c>
      <c r="AC11" s="352">
        <f>'část D zaměstnanci'!$I$80</f>
        <v>0</v>
      </c>
      <c r="AD11" s="352">
        <f>'část D zaměstnanci'!$I$81</f>
        <v>0</v>
      </c>
      <c r="AE11" s="352">
        <f>'část D zaměstnanci'!$I$82</f>
        <v>0</v>
      </c>
      <c r="AF11" s="352">
        <f>'část D zaměstnanci'!$I$83</f>
        <v>0</v>
      </c>
      <c r="AG11" s="352">
        <f>'část D zaměstnanci'!$I$84</f>
        <v>0</v>
      </c>
      <c r="AH11" s="352">
        <f>'část D zaměstnanci'!$I$85</f>
        <v>0</v>
      </c>
      <c r="AI11" s="352">
        <f>'část D zaměstnanci'!$I$86</f>
        <v>0</v>
      </c>
      <c r="AJ11" s="352">
        <f>'část D zaměstnanci'!$I$87</f>
        <v>0</v>
      </c>
      <c r="AK11" s="353">
        <f>'část D zaměstnanci'!$I$88</f>
        <v>0</v>
      </c>
      <c r="AL11" s="352">
        <f>'část D zaměstnanci'!$I$89</f>
        <v>0</v>
      </c>
      <c r="AM11" s="352">
        <f>'část D zaměstnanci'!$I$90</f>
        <v>0</v>
      </c>
      <c r="AN11" s="352">
        <f>'část D zaměstnanci'!$I$91</f>
        <v>0</v>
      </c>
      <c r="AO11" s="352">
        <f>'část D zaměstnanci'!$I$92</f>
        <v>0</v>
      </c>
      <c r="AP11" s="352">
        <f>'část D zaměstnanci'!$I$93</f>
        <v>0</v>
      </c>
      <c r="AQ11" s="352">
        <f>'část D zaměstnanci'!$I$94</f>
        <v>0</v>
      </c>
      <c r="AR11" s="352">
        <f>'část D zaměstnanci'!$I$95</f>
        <v>0</v>
      </c>
      <c r="AS11" s="352">
        <f>'část D zaměstnanci'!$I$96</f>
        <v>0</v>
      </c>
      <c r="AT11" s="352">
        <f>'část D zaměstnanci'!$I$97</f>
        <v>0</v>
      </c>
      <c r="AU11" s="353">
        <f>'část D zaměstnanci'!$I$98</f>
        <v>0</v>
      </c>
      <c r="AV11" s="352">
        <f>'část D zaměstnanci'!$I$99</f>
        <v>0</v>
      </c>
      <c r="AW11" s="352">
        <f>'část D zaměstnanci'!$I$100</f>
        <v>0</v>
      </c>
      <c r="AX11" s="352">
        <f>'část D zaměstnanci'!$I$101</f>
        <v>0</v>
      </c>
      <c r="AY11" s="352">
        <f>'část D zaměstnanci'!$I$102</f>
        <v>0</v>
      </c>
      <c r="AZ11" s="352">
        <f>'část D zaměstnanci'!$I$103</f>
        <v>0</v>
      </c>
      <c r="BA11" s="352">
        <f>'část D zaměstnanci'!$I$104</f>
        <v>0</v>
      </c>
      <c r="BB11" s="352">
        <f>'část D zaměstnanci'!$I$105</f>
        <v>0</v>
      </c>
      <c r="BC11" s="352">
        <f>'část D zaměstnanci'!$I$106</f>
        <v>0</v>
      </c>
      <c r="BD11" s="354"/>
      <c r="BE11" s="354"/>
      <c r="BF11" s="354"/>
      <c r="BG11" s="354"/>
      <c r="BH11" s="354"/>
      <c r="BI11" s="354"/>
      <c r="BJ11" s="354"/>
      <c r="BK11" s="354"/>
      <c r="BL11" s="354"/>
      <c r="BM11" s="354"/>
      <c r="BN11" s="354"/>
      <c r="BO11" s="354"/>
      <c r="BP11" s="354"/>
      <c r="BT11" s="350">
        <f t="array" ref="BT11">SUM($H$44:$BP$44*H11:BP11)</f>
        <v>0</v>
      </c>
      <c r="BU11" s="368">
        <f>BT11*0.12</f>
        <v>0</v>
      </c>
    </row>
    <row r="12" spans="1:73" s="246" customFormat="1" ht="32.25" customHeight="1" x14ac:dyDescent="0.25">
      <c r="A12" s="277">
        <v>16</v>
      </c>
      <c r="B12" s="229" t="s">
        <v>398</v>
      </c>
      <c r="C12" s="201">
        <f>'úvodní list'!$E$12</f>
        <v>0</v>
      </c>
      <c r="D12" s="201">
        <f>'úvodní list'!$E$13</f>
        <v>0</v>
      </c>
      <c r="E12" s="201">
        <f>'úvodní list'!$E$14</f>
        <v>0</v>
      </c>
      <c r="F12" s="201">
        <f>'úvodní list'!$E$15</f>
        <v>0</v>
      </c>
      <c r="G12" s="201">
        <f>'úvodní list'!$E$16</f>
        <v>0</v>
      </c>
      <c r="H12" s="352">
        <f>'část D zaměstnanci'!$J$59</f>
        <v>0</v>
      </c>
      <c r="I12" s="352">
        <f>'část D zaměstnanci'!$J$60</f>
        <v>0</v>
      </c>
      <c r="J12" s="352">
        <f>'část D zaměstnanci'!$J$61</f>
        <v>0</v>
      </c>
      <c r="K12" s="352">
        <f>'část D zaměstnanci'!$J$62</f>
        <v>0</v>
      </c>
      <c r="L12" s="352">
        <f>'část D zaměstnanci'!$J$63</f>
        <v>0</v>
      </c>
      <c r="M12" s="352">
        <f>'část D zaměstnanci'!$J$64</f>
        <v>0</v>
      </c>
      <c r="N12" s="352">
        <f>'část D zaměstnanci'!$J$65</f>
        <v>0</v>
      </c>
      <c r="O12" s="352">
        <f>'část D zaměstnanci'!$J$66</f>
        <v>0</v>
      </c>
      <c r="P12" s="352">
        <f>'část D zaměstnanci'!$J$67</f>
        <v>0</v>
      </c>
      <c r="Q12" s="352">
        <f>'část D zaměstnanci'!$J$68</f>
        <v>0</v>
      </c>
      <c r="R12" s="352">
        <f>'část D zaměstnanci'!$J$69</f>
        <v>0</v>
      </c>
      <c r="S12" s="352">
        <f>'část D zaměstnanci'!$J$70</f>
        <v>0</v>
      </c>
      <c r="T12" s="352">
        <f>'část D zaměstnanci'!$J$71</f>
        <v>0</v>
      </c>
      <c r="U12" s="352">
        <f>'část D zaměstnanci'!$J$72</f>
        <v>0</v>
      </c>
      <c r="V12" s="352">
        <f>'část D zaměstnanci'!$J$73</f>
        <v>0</v>
      </c>
      <c r="W12" s="352">
        <f>'část D zaměstnanci'!$J$74</f>
        <v>0</v>
      </c>
      <c r="X12" s="352">
        <f>'část D zaměstnanci'!$J$75</f>
        <v>0</v>
      </c>
      <c r="Y12" s="352">
        <f>'část D zaměstnanci'!$J$76</f>
        <v>0</v>
      </c>
      <c r="Z12" s="352">
        <f>'část D zaměstnanci'!$J$77</f>
        <v>0</v>
      </c>
      <c r="AA12" s="352">
        <f>'část D zaměstnanci'!$J$78</f>
        <v>0</v>
      </c>
      <c r="AB12" s="352">
        <f>'část D zaměstnanci'!$J$79</f>
        <v>0</v>
      </c>
      <c r="AC12" s="352">
        <f>'část D zaměstnanci'!$J$80</f>
        <v>0</v>
      </c>
      <c r="AD12" s="352">
        <f>'část D zaměstnanci'!$J$81</f>
        <v>0</v>
      </c>
      <c r="AE12" s="352">
        <f>'část D zaměstnanci'!$J$82</f>
        <v>0</v>
      </c>
      <c r="AF12" s="352">
        <f>'část D zaměstnanci'!$J$83</f>
        <v>0</v>
      </c>
      <c r="AG12" s="352">
        <f>'část D zaměstnanci'!$J$84</f>
        <v>0</v>
      </c>
      <c r="AH12" s="352">
        <f>'část D zaměstnanci'!$J$85</f>
        <v>0</v>
      </c>
      <c r="AI12" s="352">
        <f>'část D zaměstnanci'!$J$86</f>
        <v>0</v>
      </c>
      <c r="AJ12" s="352">
        <f>'část D zaměstnanci'!$J$87</f>
        <v>0</v>
      </c>
      <c r="AK12" s="352">
        <f>'část D zaměstnanci'!$J$88</f>
        <v>0</v>
      </c>
      <c r="AL12" s="352">
        <f>'část D zaměstnanci'!$J$89</f>
        <v>0</v>
      </c>
      <c r="AM12" s="352">
        <f>'část D zaměstnanci'!$J$90</f>
        <v>0</v>
      </c>
      <c r="AN12" s="352">
        <f>'část D zaměstnanci'!$J$91</f>
        <v>0</v>
      </c>
      <c r="AO12" s="352">
        <f>'část D zaměstnanci'!$J$92</f>
        <v>0</v>
      </c>
      <c r="AP12" s="352">
        <f>'část D zaměstnanci'!$J$93</f>
        <v>0</v>
      </c>
      <c r="AQ12" s="352">
        <f>'část D zaměstnanci'!$J$94</f>
        <v>0</v>
      </c>
      <c r="AR12" s="352">
        <f>'část D zaměstnanci'!$J$95</f>
        <v>0</v>
      </c>
      <c r="AS12" s="352">
        <f>'část D zaměstnanci'!$J$96</f>
        <v>0</v>
      </c>
      <c r="AT12" s="352">
        <f>'část D zaměstnanci'!$J$97</f>
        <v>0</v>
      </c>
      <c r="AU12" s="352">
        <f>'část D zaměstnanci'!$J$98</f>
        <v>0</v>
      </c>
      <c r="AV12" s="352">
        <f>'část D zaměstnanci'!$J$99</f>
        <v>0</v>
      </c>
      <c r="AW12" s="352">
        <f>'část D zaměstnanci'!$J$100</f>
        <v>0</v>
      </c>
      <c r="AX12" s="352">
        <f>'část D zaměstnanci'!$J$101</f>
        <v>0</v>
      </c>
      <c r="AY12" s="352">
        <f>'část D zaměstnanci'!$J$102</f>
        <v>0</v>
      </c>
      <c r="AZ12" s="352">
        <f>'část D zaměstnanci'!$J$103</f>
        <v>0</v>
      </c>
      <c r="BA12" s="352">
        <f>'část D zaměstnanci'!$J$104</f>
        <v>0</v>
      </c>
      <c r="BB12" s="352">
        <f>'část D zaměstnanci'!$J$105</f>
        <v>0</v>
      </c>
      <c r="BC12" s="352">
        <f>'část D zaměstnanci'!$J$106</f>
        <v>0</v>
      </c>
      <c r="BD12" s="355"/>
      <c r="BE12" s="355"/>
      <c r="BF12" s="355"/>
      <c r="BG12" s="355"/>
      <c r="BH12" s="355"/>
      <c r="BI12" s="355"/>
      <c r="BJ12" s="355"/>
      <c r="BK12" s="355"/>
      <c r="BL12" s="355"/>
      <c r="BM12" s="355"/>
      <c r="BN12" s="355"/>
      <c r="BO12" s="355"/>
      <c r="BP12" s="355"/>
      <c r="BT12" s="350">
        <f t="array" ref="BT12">SUM($H$44:$BP$44*H12:BP12)</f>
        <v>0</v>
      </c>
      <c r="BU12" s="368">
        <f>BT12*0.13</f>
        <v>0</v>
      </c>
    </row>
    <row r="13" spans="1:73" s="246" customFormat="1" ht="38.25" x14ac:dyDescent="0.25">
      <c r="A13" s="277">
        <v>21</v>
      </c>
      <c r="B13" s="229" t="s">
        <v>533</v>
      </c>
      <c r="C13" s="201">
        <f>'úvodní list'!$E$12</f>
        <v>0</v>
      </c>
      <c r="D13" s="201">
        <f>'úvodní list'!$E$13</f>
        <v>0</v>
      </c>
      <c r="E13" s="201">
        <f>'úvodní list'!$E$14</f>
        <v>0</v>
      </c>
      <c r="F13" s="201">
        <f>'úvodní list'!$E$15</f>
        <v>0</v>
      </c>
      <c r="G13" s="201">
        <f>'úvodní list'!$E$16</f>
        <v>0</v>
      </c>
      <c r="H13" s="352">
        <f>'část E náklady'!$E$28</f>
        <v>0</v>
      </c>
      <c r="I13" s="352">
        <f>'část E náklady'!$E$29</f>
        <v>0</v>
      </c>
      <c r="J13" s="352">
        <f>'část E náklady'!$E$30</f>
        <v>0</v>
      </c>
      <c r="K13" s="352">
        <f>'část E náklady'!$E$31</f>
        <v>0</v>
      </c>
      <c r="L13" s="352">
        <f>'část E náklady'!$E$32</f>
        <v>0</v>
      </c>
      <c r="M13" s="352">
        <f>'část E náklady'!$E$33</f>
        <v>0</v>
      </c>
      <c r="N13" s="352">
        <f>'část E náklady'!$E$34</f>
        <v>0</v>
      </c>
      <c r="O13" s="352">
        <f>'část E náklady'!$E$35</f>
        <v>0</v>
      </c>
      <c r="P13" s="352">
        <f>'část E náklady'!$E$36</f>
        <v>0</v>
      </c>
      <c r="Q13" s="352">
        <f>'část E náklady'!$E$37</f>
        <v>0</v>
      </c>
      <c r="R13" s="352">
        <f>'část E náklady'!$E$38</f>
        <v>0</v>
      </c>
      <c r="S13" s="352">
        <f>'část E náklady'!$E$39</f>
        <v>0</v>
      </c>
      <c r="T13" s="352">
        <f>'část E náklady'!$E$40</f>
        <v>0</v>
      </c>
      <c r="U13" s="352">
        <f>'část E náklady'!$E$41</f>
        <v>0</v>
      </c>
      <c r="V13" s="352">
        <f>'část E náklady'!$E$42</f>
        <v>0</v>
      </c>
      <c r="W13" s="352">
        <f>'část E náklady'!$E$43</f>
        <v>0</v>
      </c>
      <c r="X13" s="352">
        <f>'část E náklady'!$E$44</f>
        <v>0</v>
      </c>
      <c r="Y13" s="352">
        <f>'část E náklady'!$E$45</f>
        <v>0</v>
      </c>
      <c r="Z13" s="352">
        <f>'část E náklady'!$E$46</f>
        <v>0</v>
      </c>
      <c r="AA13" s="352">
        <f>'část E náklady'!$E$47</f>
        <v>0</v>
      </c>
      <c r="AB13" s="352">
        <f>'část E náklady'!$E$48</f>
        <v>0</v>
      </c>
      <c r="AC13" s="352">
        <f>'část E náklady'!$E$49</f>
        <v>0</v>
      </c>
      <c r="AD13" s="352">
        <f>'část E náklady'!$E$50</f>
        <v>0</v>
      </c>
      <c r="AE13" s="352">
        <f>'část E náklady'!$E$51</f>
        <v>0</v>
      </c>
      <c r="AF13" s="352">
        <f>'část E náklady'!$E$52</f>
        <v>0</v>
      </c>
      <c r="AG13" s="352">
        <f>'část E náklady'!$E$53</f>
        <v>0</v>
      </c>
      <c r="AH13" s="352">
        <f>'část E náklady'!$E$54</f>
        <v>0</v>
      </c>
      <c r="AI13" s="352">
        <f>'část E náklady'!$E$55</f>
        <v>0</v>
      </c>
      <c r="AJ13" s="352">
        <f>'část E náklady'!$E$56</f>
        <v>0</v>
      </c>
      <c r="AK13" s="352">
        <f>'část E náklady'!$E$57</f>
        <v>0</v>
      </c>
      <c r="AL13" s="352">
        <f>'část E náklady'!$E$58</f>
        <v>0</v>
      </c>
      <c r="AM13" s="352">
        <f>'část E náklady'!$E$59</f>
        <v>0</v>
      </c>
      <c r="AN13" s="352">
        <f>'část E náklady'!$E$60</f>
        <v>0</v>
      </c>
      <c r="AO13" s="352">
        <f>'část E náklady'!$E$61</f>
        <v>0</v>
      </c>
      <c r="AP13" s="352">
        <f>'část E náklady'!$E$62</f>
        <v>0</v>
      </c>
      <c r="AQ13" s="352">
        <f>'část E náklady'!$E$63</f>
        <v>0</v>
      </c>
      <c r="AR13" s="352">
        <f>'část E náklady'!$E$64</f>
        <v>0</v>
      </c>
      <c r="AS13" s="352">
        <f>'část E náklady'!$E$65</f>
        <v>0</v>
      </c>
      <c r="AT13" s="352">
        <f>'část E náklady'!$E$66</f>
        <v>0</v>
      </c>
      <c r="AU13" s="352">
        <f>'část E náklady'!$E$67</f>
        <v>0</v>
      </c>
      <c r="AV13" s="352">
        <f>'část E náklady'!$E$68</f>
        <v>0</v>
      </c>
      <c r="AW13" s="352">
        <f>'část E náklady'!$E$69</f>
        <v>0</v>
      </c>
      <c r="AX13" s="352">
        <f>'část E náklady'!$E$70</f>
        <v>0</v>
      </c>
      <c r="AY13" s="352">
        <f>'část E náklady'!$E$71</f>
        <v>0</v>
      </c>
      <c r="AZ13" s="352">
        <f>'část E náklady'!$E$72</f>
        <v>0</v>
      </c>
      <c r="BA13" s="352">
        <f>'část E náklady'!$E$73</f>
        <v>0</v>
      </c>
      <c r="BB13" s="352">
        <f>'část E náklady'!$E$74</f>
        <v>0</v>
      </c>
      <c r="BC13" s="352">
        <f>'část E náklady'!$E$75</f>
        <v>0</v>
      </c>
      <c r="BD13" s="352">
        <f>'část E náklady'!$E$76</f>
        <v>0</v>
      </c>
      <c r="BE13" s="352">
        <f>'část E náklady'!$E$77</f>
        <v>0</v>
      </c>
      <c r="BF13" s="352">
        <f>'část E náklady'!$E$78</f>
        <v>0</v>
      </c>
      <c r="BG13" s="352">
        <f>'část E náklady'!$E$79</f>
        <v>0</v>
      </c>
      <c r="BH13" s="352">
        <f>'část E náklady'!$E$80</f>
        <v>0</v>
      </c>
      <c r="BI13" s="352">
        <f>'část E náklady'!$E$81</f>
        <v>0</v>
      </c>
      <c r="BJ13" s="352">
        <f>'část E náklady'!$E$82</f>
        <v>0</v>
      </c>
      <c r="BK13" s="352">
        <f>'část E náklady'!$E$83</f>
        <v>0</v>
      </c>
      <c r="BL13" s="352">
        <f>'část E náklady'!$E$84</f>
        <v>0</v>
      </c>
      <c r="BM13" s="352">
        <f>'část E náklady'!$E$85</f>
        <v>0</v>
      </c>
      <c r="BN13" s="352">
        <f>'část E náklady'!$E$86</f>
        <v>0</v>
      </c>
      <c r="BO13" s="352">
        <f>'část E náklady'!$E$87</f>
        <v>0</v>
      </c>
      <c r="BP13" s="352">
        <f>'část E náklady'!$E$88</f>
        <v>0</v>
      </c>
      <c r="BT13" s="350">
        <f t="array" ref="BT13">SUM($H$44:$BP$44*H13:BP13)</f>
        <v>0</v>
      </c>
      <c r="BU13" s="368">
        <f>BT13*0.14</f>
        <v>0</v>
      </c>
    </row>
    <row r="14" spans="1:73" s="246" customFormat="1" ht="38.25" x14ac:dyDescent="0.25">
      <c r="A14" s="277">
        <v>22</v>
      </c>
      <c r="B14" s="229" t="s">
        <v>534</v>
      </c>
      <c r="C14" s="201">
        <f>'úvodní list'!$E$12</f>
        <v>0</v>
      </c>
      <c r="D14" s="201">
        <f>'úvodní list'!$E$13</f>
        <v>0</v>
      </c>
      <c r="E14" s="201">
        <f>'úvodní list'!$E$14</f>
        <v>0</v>
      </c>
      <c r="F14" s="201">
        <f>'úvodní list'!$E$15</f>
        <v>0</v>
      </c>
      <c r="G14" s="201">
        <f>'úvodní list'!$E$16</f>
        <v>0</v>
      </c>
      <c r="H14" s="352">
        <f>'část E náklady'!$F$28</f>
        <v>0</v>
      </c>
      <c r="I14" s="352">
        <f>'část E náklady'!$F$29</f>
        <v>0</v>
      </c>
      <c r="J14" s="352">
        <f>'část E náklady'!$F$30</f>
        <v>0</v>
      </c>
      <c r="K14" s="352">
        <f>'část E náklady'!$F$31</f>
        <v>0</v>
      </c>
      <c r="L14" s="352">
        <f>'část E náklady'!$F$32</f>
        <v>0</v>
      </c>
      <c r="M14" s="352">
        <f>'část E náklady'!$F$33</f>
        <v>0</v>
      </c>
      <c r="N14" s="352">
        <f>'část E náklady'!$F$34</f>
        <v>0</v>
      </c>
      <c r="O14" s="352">
        <f>'část E náklady'!$F$35</f>
        <v>0</v>
      </c>
      <c r="P14" s="352">
        <f>'část E náklady'!$F$36</f>
        <v>0</v>
      </c>
      <c r="Q14" s="352">
        <f>'část E náklady'!$F$37</f>
        <v>0</v>
      </c>
      <c r="R14" s="352">
        <f>'část E náklady'!$F$38</f>
        <v>0</v>
      </c>
      <c r="S14" s="352">
        <f>'část E náklady'!$F$39</f>
        <v>0</v>
      </c>
      <c r="T14" s="352">
        <f>'část E náklady'!$F$40</f>
        <v>0</v>
      </c>
      <c r="U14" s="352">
        <f>'část E náklady'!$F$41</f>
        <v>0</v>
      </c>
      <c r="V14" s="352">
        <f>'část E náklady'!$F$42</f>
        <v>0</v>
      </c>
      <c r="W14" s="352">
        <f>'část E náklady'!$F$43</f>
        <v>0</v>
      </c>
      <c r="X14" s="352">
        <f>'část E náklady'!$F$44</f>
        <v>0</v>
      </c>
      <c r="Y14" s="352">
        <f>'část E náklady'!$F$45</f>
        <v>0</v>
      </c>
      <c r="Z14" s="352">
        <f>'část E náklady'!$F$46</f>
        <v>0</v>
      </c>
      <c r="AA14" s="352">
        <f>'část E náklady'!$F$47</f>
        <v>0</v>
      </c>
      <c r="AB14" s="352">
        <f>'část E náklady'!$F$48</f>
        <v>0</v>
      </c>
      <c r="AC14" s="352">
        <f>'část E náklady'!$F$49</f>
        <v>0</v>
      </c>
      <c r="AD14" s="352">
        <f>'část E náklady'!$F$50</f>
        <v>0</v>
      </c>
      <c r="AE14" s="352">
        <f>'část E náklady'!$F$51</f>
        <v>0</v>
      </c>
      <c r="AF14" s="352">
        <f>'část E náklady'!$F$52</f>
        <v>0</v>
      </c>
      <c r="AG14" s="352">
        <f>'část E náklady'!$F$53</f>
        <v>0</v>
      </c>
      <c r="AH14" s="352">
        <f>'část E náklady'!$F$54</f>
        <v>0</v>
      </c>
      <c r="AI14" s="352">
        <f>'část E náklady'!$F$55</f>
        <v>0</v>
      </c>
      <c r="AJ14" s="352">
        <f>'část E náklady'!$F$56</f>
        <v>0</v>
      </c>
      <c r="AK14" s="352">
        <f>'část E náklady'!$F$57</f>
        <v>0</v>
      </c>
      <c r="AL14" s="352">
        <f>'část E náklady'!$F$58</f>
        <v>0</v>
      </c>
      <c r="AM14" s="352">
        <f>'část E náklady'!$F$59</f>
        <v>0</v>
      </c>
      <c r="AN14" s="352">
        <f>'část E náklady'!$F$60</f>
        <v>0</v>
      </c>
      <c r="AO14" s="352">
        <f>'část E náklady'!$F$61</f>
        <v>0</v>
      </c>
      <c r="AP14" s="352">
        <f>'část E náklady'!$F$62</f>
        <v>0</v>
      </c>
      <c r="AQ14" s="352">
        <f>'část E náklady'!$F$63</f>
        <v>0</v>
      </c>
      <c r="AR14" s="352">
        <f>'část E náklady'!$F$64</f>
        <v>0</v>
      </c>
      <c r="AS14" s="352">
        <f>'část E náklady'!$F$65</f>
        <v>0</v>
      </c>
      <c r="AT14" s="352">
        <f>'část E náklady'!$F$66</f>
        <v>0</v>
      </c>
      <c r="AU14" s="352">
        <f>'část E náklady'!$F$67</f>
        <v>0</v>
      </c>
      <c r="AV14" s="352">
        <f>'část E náklady'!$F$68</f>
        <v>0</v>
      </c>
      <c r="AW14" s="352">
        <f>'část E náklady'!$F$69</f>
        <v>0</v>
      </c>
      <c r="AX14" s="352">
        <f>'část E náklady'!$F$70</f>
        <v>0</v>
      </c>
      <c r="AY14" s="352">
        <f>'část E náklady'!$F$71</f>
        <v>0</v>
      </c>
      <c r="AZ14" s="352">
        <f>'část E náklady'!$F$72</f>
        <v>0</v>
      </c>
      <c r="BA14" s="352">
        <f>'část E náklady'!$F$73</f>
        <v>0</v>
      </c>
      <c r="BB14" s="352">
        <f>'část E náklady'!$F$74</f>
        <v>0</v>
      </c>
      <c r="BC14" s="352">
        <f>'část E náklady'!$F$75</f>
        <v>0</v>
      </c>
      <c r="BD14" s="352">
        <f>'část E náklady'!$F$76</f>
        <v>0</v>
      </c>
      <c r="BE14" s="352">
        <f>'část E náklady'!$F$77</f>
        <v>0</v>
      </c>
      <c r="BF14" s="352">
        <f>'část E náklady'!$F$78</f>
        <v>0</v>
      </c>
      <c r="BG14" s="352">
        <f>'část E náklady'!$F$79</f>
        <v>0</v>
      </c>
      <c r="BH14" s="352">
        <f>'část E náklady'!$F$80</f>
        <v>0</v>
      </c>
      <c r="BI14" s="352">
        <f>'část E náklady'!$F$81</f>
        <v>0</v>
      </c>
      <c r="BJ14" s="352">
        <f>'část E náklady'!$F$82</f>
        <v>0</v>
      </c>
      <c r="BK14" s="352">
        <f>'část E náklady'!$F$83</f>
        <v>0</v>
      </c>
      <c r="BL14" s="352">
        <f>'část E náklady'!$F$84</f>
        <v>0</v>
      </c>
      <c r="BM14" s="352">
        <f>'část E náklady'!$F$85</f>
        <v>0</v>
      </c>
      <c r="BN14" s="352">
        <f>'část E náklady'!$F$86</f>
        <v>0</v>
      </c>
      <c r="BO14" s="352">
        <f>'část E náklady'!$F$87</f>
        <v>0</v>
      </c>
      <c r="BP14" s="352">
        <f>'část E náklady'!$F$88</f>
        <v>0</v>
      </c>
      <c r="BT14" s="350">
        <f t="array" ref="BT14">SUM($H$44:$BP$44*H14:BP14)</f>
        <v>0</v>
      </c>
      <c r="BU14" s="368">
        <f>BT14*0.15</f>
        <v>0</v>
      </c>
    </row>
    <row r="15" spans="1:73" s="246" customFormat="1" ht="30" x14ac:dyDescent="0.25">
      <c r="A15" s="188">
        <v>23</v>
      </c>
      <c r="B15" s="256" t="s">
        <v>371</v>
      </c>
      <c r="C15" s="201">
        <f>'úvodní list'!$E$12</f>
        <v>0</v>
      </c>
      <c r="D15" s="201">
        <f>'úvodní list'!$E$13</f>
        <v>0</v>
      </c>
      <c r="E15" s="201">
        <f>'úvodní list'!$E$14</f>
        <v>0</v>
      </c>
      <c r="F15" s="201">
        <f>'úvodní list'!$E$15</f>
        <v>0</v>
      </c>
      <c r="G15" s="201">
        <f>'úvodní list'!$E$16</f>
        <v>0</v>
      </c>
      <c r="H15" s="352">
        <f>'část E náklady'!$G$28</f>
        <v>0</v>
      </c>
      <c r="I15" s="352">
        <f>'část E náklady'!$G$29</f>
        <v>0</v>
      </c>
      <c r="J15" s="352">
        <f>'část E náklady'!$G$30</f>
        <v>0</v>
      </c>
      <c r="K15" s="352">
        <f>'část E náklady'!$G$31</f>
        <v>0</v>
      </c>
      <c r="L15" s="352">
        <f>'část E náklady'!$G$32</f>
        <v>0</v>
      </c>
      <c r="M15" s="352">
        <f>'část E náklady'!$G$33</f>
        <v>0</v>
      </c>
      <c r="N15" s="352">
        <f>'část E náklady'!$G$34</f>
        <v>0</v>
      </c>
      <c r="O15" s="352">
        <f>'část E náklady'!$G$35</f>
        <v>0</v>
      </c>
      <c r="P15" s="352">
        <f>'část E náklady'!$G$36</f>
        <v>0</v>
      </c>
      <c r="Q15" s="352">
        <f>'část E náklady'!$G$37</f>
        <v>0</v>
      </c>
      <c r="R15" s="352">
        <f>'část E náklady'!$G$38</f>
        <v>0</v>
      </c>
      <c r="S15" s="352">
        <f>'část E náklady'!$G$39</f>
        <v>0</v>
      </c>
      <c r="T15" s="352">
        <f>'část E náklady'!$G$40</f>
        <v>0</v>
      </c>
      <c r="U15" s="352">
        <f>'část E náklady'!$G$41</f>
        <v>0</v>
      </c>
      <c r="V15" s="352">
        <f>'část E náklady'!$G$42</f>
        <v>0</v>
      </c>
      <c r="W15" s="352">
        <f>'část E náklady'!$G$43</f>
        <v>0</v>
      </c>
      <c r="X15" s="352">
        <f>'část E náklady'!$G$44</f>
        <v>0</v>
      </c>
      <c r="Y15" s="352">
        <f>'část E náklady'!$G$45</f>
        <v>0</v>
      </c>
      <c r="Z15" s="352">
        <f>'část E náklady'!$G$46</f>
        <v>0</v>
      </c>
      <c r="AA15" s="352">
        <f>'část E náklady'!$G$47</f>
        <v>0</v>
      </c>
      <c r="AB15" s="352">
        <f>'část E náklady'!$G$48</f>
        <v>0</v>
      </c>
      <c r="AC15" s="352">
        <f>'část E náklady'!$G$49</f>
        <v>0</v>
      </c>
      <c r="AD15" s="352">
        <f>'část E náklady'!$G$50</f>
        <v>0</v>
      </c>
      <c r="AE15" s="352">
        <f>'část E náklady'!$G$51</f>
        <v>0</v>
      </c>
      <c r="AF15" s="352">
        <f>'část E náklady'!$G$52</f>
        <v>0</v>
      </c>
      <c r="AG15" s="352">
        <f>'část E náklady'!$G$53</f>
        <v>0</v>
      </c>
      <c r="AH15" s="352">
        <f>'část E náklady'!$G$54</f>
        <v>0</v>
      </c>
      <c r="AI15" s="352">
        <f>'část E náklady'!$G$55</f>
        <v>0</v>
      </c>
      <c r="AJ15" s="352">
        <f>'část E náklady'!$G$56</f>
        <v>0</v>
      </c>
      <c r="AK15" s="352">
        <f>'část E náklady'!$G$57</f>
        <v>0</v>
      </c>
      <c r="AL15" s="352">
        <f>'část E náklady'!$G$58</f>
        <v>0</v>
      </c>
      <c r="AM15" s="352">
        <f>'část E náklady'!$G$59</f>
        <v>0</v>
      </c>
      <c r="AN15" s="352">
        <f>'část E náklady'!$G$60</f>
        <v>0</v>
      </c>
      <c r="AO15" s="352">
        <f>'část E náklady'!$G$61</f>
        <v>0</v>
      </c>
      <c r="AP15" s="352">
        <f>'část E náklady'!$G$62</f>
        <v>0</v>
      </c>
      <c r="AQ15" s="352">
        <f>'část E náklady'!$G$63</f>
        <v>0</v>
      </c>
      <c r="AR15" s="352">
        <f>'část E náklady'!$G$64</f>
        <v>0</v>
      </c>
      <c r="AS15" s="352">
        <f>'část E náklady'!$G$65</f>
        <v>0</v>
      </c>
      <c r="AT15" s="352">
        <f>'část E náklady'!$G$66</f>
        <v>0</v>
      </c>
      <c r="AU15" s="352">
        <f>'část E náklady'!$G$67</f>
        <v>0</v>
      </c>
      <c r="AV15" s="352">
        <f>'část E náklady'!$G$68</f>
        <v>0</v>
      </c>
      <c r="AW15" s="352">
        <f>'část E náklady'!$G$69</f>
        <v>0</v>
      </c>
      <c r="AX15" s="352">
        <f>'část E náklady'!$G$70</f>
        <v>0</v>
      </c>
      <c r="AY15" s="352">
        <f>'část E náklady'!$G$71</f>
        <v>0</v>
      </c>
      <c r="AZ15" s="352">
        <f>'část E náklady'!$G$72</f>
        <v>0</v>
      </c>
      <c r="BA15" s="352">
        <f>'část E náklady'!$G$73</f>
        <v>0</v>
      </c>
      <c r="BB15" s="352">
        <f>'část E náklady'!$G$74</f>
        <v>0</v>
      </c>
      <c r="BC15" s="352">
        <f>'část E náklady'!$G$75</f>
        <v>0</v>
      </c>
      <c r="BD15" s="352">
        <f>'část E náklady'!$G$76</f>
        <v>0</v>
      </c>
      <c r="BE15" s="352">
        <f>'část E náklady'!$G$77</f>
        <v>0</v>
      </c>
      <c r="BF15" s="352">
        <f>'část E náklady'!$G$78</f>
        <v>0</v>
      </c>
      <c r="BG15" s="352">
        <f>'část E náklady'!$G$79</f>
        <v>0</v>
      </c>
      <c r="BH15" s="352">
        <f>'část E náklady'!$G$80</f>
        <v>0</v>
      </c>
      <c r="BI15" s="352">
        <f>'část E náklady'!$G$81</f>
        <v>0</v>
      </c>
      <c r="BJ15" s="352">
        <f>'část E náklady'!$G$82</f>
        <v>0</v>
      </c>
      <c r="BK15" s="352">
        <f>'část E náklady'!$G$83</f>
        <v>0</v>
      </c>
      <c r="BL15" s="352">
        <f>'část E náklady'!$G$84</f>
        <v>0</v>
      </c>
      <c r="BM15" s="352">
        <f>'část E náklady'!$G$85</f>
        <v>0</v>
      </c>
      <c r="BN15" s="352">
        <f>'část E náklady'!$G$86</f>
        <v>0</v>
      </c>
      <c r="BO15" s="352">
        <f>'část E náklady'!$G$87</f>
        <v>0</v>
      </c>
      <c r="BP15" s="352">
        <f>'část E náklady'!$G$88</f>
        <v>0</v>
      </c>
      <c r="BT15" s="350">
        <f t="array" ref="BT15">SUM($H$44:$BP$44*H15:BP15)</f>
        <v>0</v>
      </c>
      <c r="BU15" s="368">
        <f>BT15*0.16</f>
        <v>0</v>
      </c>
    </row>
    <row r="16" spans="1:73" s="246" customFormat="1" ht="30" x14ac:dyDescent="0.25">
      <c r="A16" s="277">
        <v>24</v>
      </c>
      <c r="B16" s="256" t="s">
        <v>532</v>
      </c>
      <c r="C16" s="201">
        <f>'úvodní list'!$E$12</f>
        <v>0</v>
      </c>
      <c r="D16" s="201">
        <f>'úvodní list'!$E$13</f>
        <v>0</v>
      </c>
      <c r="E16" s="201">
        <f>'úvodní list'!$E$14</f>
        <v>0</v>
      </c>
      <c r="F16" s="201">
        <f>'úvodní list'!$E$15</f>
        <v>0</v>
      </c>
      <c r="G16" s="201">
        <f>'úvodní list'!$E$16</f>
        <v>0</v>
      </c>
      <c r="H16" s="352">
        <f>'část E náklady'!$I$28</f>
        <v>0</v>
      </c>
      <c r="I16" s="352">
        <f>'část E náklady'!$I$29</f>
        <v>0</v>
      </c>
      <c r="J16" s="352">
        <f>'část E náklady'!$I$30</f>
        <v>0</v>
      </c>
      <c r="K16" s="352">
        <f>'část E náklady'!$I$31</f>
        <v>0</v>
      </c>
      <c r="L16" s="352">
        <f>'část E náklady'!$I$32</f>
        <v>0</v>
      </c>
      <c r="M16" s="352">
        <f>'část E náklady'!$I$33</f>
        <v>0</v>
      </c>
      <c r="N16" s="352">
        <f>'část E náklady'!$I$34</f>
        <v>0</v>
      </c>
      <c r="O16" s="352">
        <f>'část E náklady'!$I$35</f>
        <v>0</v>
      </c>
      <c r="P16" s="352">
        <f>'část E náklady'!$I$36</f>
        <v>0</v>
      </c>
      <c r="Q16" s="352">
        <f>'část E náklady'!$I$37</f>
        <v>0</v>
      </c>
      <c r="R16" s="352">
        <f>'část E náklady'!$I$38</f>
        <v>0</v>
      </c>
      <c r="S16" s="352">
        <f>'část E náklady'!$I$39</f>
        <v>0</v>
      </c>
      <c r="T16" s="352">
        <f>'část E náklady'!$I$40</f>
        <v>0</v>
      </c>
      <c r="U16" s="352">
        <f>'část E náklady'!$I$41</f>
        <v>0</v>
      </c>
      <c r="V16" s="352">
        <f>'část E náklady'!$I$42</f>
        <v>0</v>
      </c>
      <c r="W16" s="352">
        <f>'část E náklady'!$I$43</f>
        <v>0</v>
      </c>
      <c r="X16" s="352">
        <f>'část E náklady'!$I$44</f>
        <v>0</v>
      </c>
      <c r="Y16" s="352">
        <f>'část E náklady'!$I$45</f>
        <v>0</v>
      </c>
      <c r="Z16" s="352">
        <f>'část E náklady'!$I$46</f>
        <v>0</v>
      </c>
      <c r="AA16" s="352">
        <f>'část E náklady'!$I$47</f>
        <v>0</v>
      </c>
      <c r="AB16" s="352">
        <f>'část E náklady'!$I$48</f>
        <v>0</v>
      </c>
      <c r="AC16" s="352">
        <f>'část E náklady'!$I$49</f>
        <v>0</v>
      </c>
      <c r="AD16" s="352">
        <f>'část E náklady'!$I$50</f>
        <v>0</v>
      </c>
      <c r="AE16" s="352">
        <f>'část E náklady'!$I$51</f>
        <v>0</v>
      </c>
      <c r="AF16" s="352">
        <f>'část E náklady'!$I$52</f>
        <v>0</v>
      </c>
      <c r="AG16" s="352">
        <f>'část E náklady'!$I$53</f>
        <v>0</v>
      </c>
      <c r="AH16" s="352">
        <f>'část E náklady'!$I$54</f>
        <v>0</v>
      </c>
      <c r="AI16" s="352">
        <f>'část E náklady'!$I$55</f>
        <v>0</v>
      </c>
      <c r="AJ16" s="352">
        <f>'část E náklady'!$I$56</f>
        <v>0</v>
      </c>
      <c r="AK16" s="352">
        <f>'část E náklady'!$I$57</f>
        <v>0</v>
      </c>
      <c r="AL16" s="352">
        <f>'část E náklady'!$I$58</f>
        <v>0</v>
      </c>
      <c r="AM16" s="352">
        <f>'část E náklady'!$I$59</f>
        <v>0</v>
      </c>
      <c r="AN16" s="352">
        <f>'část E náklady'!$I$60</f>
        <v>0</v>
      </c>
      <c r="AO16" s="352">
        <f>'část E náklady'!$I$61</f>
        <v>0</v>
      </c>
      <c r="AP16" s="352">
        <f>'část E náklady'!$I$62</f>
        <v>0</v>
      </c>
      <c r="AQ16" s="352">
        <f>'část E náklady'!$I$63</f>
        <v>0</v>
      </c>
      <c r="AR16" s="352">
        <f>'část E náklady'!$I$64</f>
        <v>0</v>
      </c>
      <c r="AS16" s="352">
        <f>'část E náklady'!$I$65</f>
        <v>0</v>
      </c>
      <c r="AT16" s="352">
        <f>'část E náklady'!$I$66</f>
        <v>0</v>
      </c>
      <c r="AU16" s="352">
        <f>'část E náklady'!$I$67</f>
        <v>0</v>
      </c>
      <c r="AV16" s="352">
        <f>'část E náklady'!$I$68</f>
        <v>0</v>
      </c>
      <c r="AW16" s="352">
        <f>'část E náklady'!$I$69</f>
        <v>0</v>
      </c>
      <c r="AX16" s="352">
        <f>'část E náklady'!$I$70</f>
        <v>0</v>
      </c>
      <c r="AY16" s="352">
        <f>'část E náklady'!$I$71</f>
        <v>0</v>
      </c>
      <c r="AZ16" s="352">
        <f>'část E náklady'!$I$72</f>
        <v>0</v>
      </c>
      <c r="BA16" s="352">
        <f>'část E náklady'!$I$73</f>
        <v>0</v>
      </c>
      <c r="BB16" s="352">
        <f>'část E náklady'!$I$74</f>
        <v>0</v>
      </c>
      <c r="BC16" s="352">
        <f>'část E náklady'!$I$75</f>
        <v>0</v>
      </c>
      <c r="BD16" s="352">
        <f>'část E náklady'!$I$76</f>
        <v>0</v>
      </c>
      <c r="BE16" s="352">
        <f>'část E náklady'!$I$77</f>
        <v>0</v>
      </c>
      <c r="BF16" s="352">
        <f>'část E náklady'!$I$78</f>
        <v>0</v>
      </c>
      <c r="BG16" s="352">
        <f>'část E náklady'!$I$79</f>
        <v>0</v>
      </c>
      <c r="BH16" s="352">
        <f>'část E náklady'!$I$80</f>
        <v>0</v>
      </c>
      <c r="BI16" s="352">
        <f>'část E náklady'!$I$81</f>
        <v>0</v>
      </c>
      <c r="BJ16" s="352">
        <f>'část E náklady'!$I$82</f>
        <v>0</v>
      </c>
      <c r="BK16" s="352">
        <f>'část E náklady'!$I$83</f>
        <v>0</v>
      </c>
      <c r="BL16" s="352">
        <f>'část E náklady'!$I$84</f>
        <v>0</v>
      </c>
      <c r="BM16" s="352">
        <f>'část E náklady'!$I$85</f>
        <v>0</v>
      </c>
      <c r="BN16" s="352">
        <f>'část E náklady'!$I$86</f>
        <v>0</v>
      </c>
      <c r="BO16" s="352">
        <f>'část E náklady'!$I$87</f>
        <v>0</v>
      </c>
      <c r="BP16" s="352">
        <f>'část E náklady'!$I$88</f>
        <v>0</v>
      </c>
      <c r="BT16" s="350">
        <f t="array" ref="BT16">SUM($H$44:$BP$44*H16:BP16)</f>
        <v>0</v>
      </c>
      <c r="BU16" s="368">
        <f>BT16*0.17</f>
        <v>0</v>
      </c>
    </row>
    <row r="17" spans="1:73" s="246" customFormat="1" x14ac:dyDescent="0.25">
      <c r="A17" s="277">
        <v>25</v>
      </c>
      <c r="B17" s="256" t="s">
        <v>708</v>
      </c>
      <c r="C17" s="201">
        <f>'úvodní list'!$E$12</f>
        <v>0</v>
      </c>
      <c r="D17" s="201">
        <f>'úvodní list'!$E$13</f>
        <v>0</v>
      </c>
      <c r="E17" s="201">
        <f>'úvodní list'!$E$14</f>
        <v>0</v>
      </c>
      <c r="F17" s="201">
        <f>'úvodní list'!$E$15</f>
        <v>0</v>
      </c>
      <c r="G17" s="201">
        <f>'úvodní list'!$E$16</f>
        <v>0</v>
      </c>
      <c r="H17" s="352">
        <f>'část E náklady'!$J$28</f>
        <v>0</v>
      </c>
      <c r="I17" s="352">
        <f>'část E náklady'!$J$29</f>
        <v>0</v>
      </c>
      <c r="J17" s="352">
        <f>'část E náklady'!$J$30</f>
        <v>0</v>
      </c>
      <c r="K17" s="352">
        <f>'část E náklady'!$J$31</f>
        <v>0</v>
      </c>
      <c r="L17" s="352">
        <f>'část E náklady'!$J$32</f>
        <v>0</v>
      </c>
      <c r="M17" s="352">
        <f>'část E náklady'!$J$33</f>
        <v>0</v>
      </c>
      <c r="N17" s="352">
        <f>'část E náklady'!$J$34</f>
        <v>0</v>
      </c>
      <c r="O17" s="352">
        <f>'část E náklady'!$J$35</f>
        <v>0</v>
      </c>
      <c r="P17" s="352">
        <f>'část E náklady'!$J$36</f>
        <v>0</v>
      </c>
      <c r="Q17" s="352">
        <f>'část E náklady'!$J$37</f>
        <v>0</v>
      </c>
      <c r="R17" s="352">
        <f>'část E náklady'!$J$38</f>
        <v>0</v>
      </c>
      <c r="S17" s="352">
        <f>'část E náklady'!$J$39</f>
        <v>0</v>
      </c>
      <c r="T17" s="352">
        <f>'část E náklady'!$J$40</f>
        <v>0</v>
      </c>
      <c r="U17" s="352">
        <f>'část E náklady'!$J$41</f>
        <v>0</v>
      </c>
      <c r="V17" s="352">
        <f>'část E náklady'!$J$42</f>
        <v>0</v>
      </c>
      <c r="W17" s="352">
        <f>'část E náklady'!$J$43</f>
        <v>0</v>
      </c>
      <c r="X17" s="352">
        <f>'část E náklady'!$J$44</f>
        <v>0</v>
      </c>
      <c r="Y17" s="352">
        <f>'část E náklady'!$J$45</f>
        <v>0</v>
      </c>
      <c r="Z17" s="352">
        <f>'část E náklady'!$J$46</f>
        <v>0</v>
      </c>
      <c r="AA17" s="352">
        <f>'část E náklady'!$J$47</f>
        <v>0</v>
      </c>
      <c r="AB17" s="352">
        <f>'část E náklady'!$J$48</f>
        <v>0</v>
      </c>
      <c r="AC17" s="352">
        <f>'část E náklady'!$J$49</f>
        <v>0</v>
      </c>
      <c r="AD17" s="352">
        <f>'část E náklady'!$J$50</f>
        <v>0</v>
      </c>
      <c r="AE17" s="352">
        <f>'část E náklady'!$J$51</f>
        <v>0</v>
      </c>
      <c r="AF17" s="352">
        <f>'část E náklady'!$J$52</f>
        <v>0</v>
      </c>
      <c r="AG17" s="352">
        <f>'část E náklady'!$J$53</f>
        <v>0</v>
      </c>
      <c r="AH17" s="352">
        <f>'část E náklady'!$J$54</f>
        <v>0</v>
      </c>
      <c r="AI17" s="352">
        <f>'část E náklady'!$J$55</f>
        <v>0</v>
      </c>
      <c r="AJ17" s="352">
        <f>'část E náklady'!$J$56</f>
        <v>0</v>
      </c>
      <c r="AK17" s="352">
        <f>'část E náklady'!$J$57</f>
        <v>0</v>
      </c>
      <c r="AL17" s="352">
        <f>'část E náklady'!$J$58</f>
        <v>0</v>
      </c>
      <c r="AM17" s="352">
        <f>'část E náklady'!$J$59</f>
        <v>0</v>
      </c>
      <c r="AN17" s="352">
        <f>'část E náklady'!$J$60</f>
        <v>0</v>
      </c>
      <c r="AO17" s="352">
        <f>'část E náklady'!$J$61</f>
        <v>0</v>
      </c>
      <c r="AP17" s="352">
        <f>'část E náklady'!$J$62</f>
        <v>0</v>
      </c>
      <c r="AQ17" s="352">
        <f>'část E náklady'!$J$63</f>
        <v>0</v>
      </c>
      <c r="AR17" s="352">
        <f>'část E náklady'!$J$64</f>
        <v>0</v>
      </c>
      <c r="AS17" s="352">
        <f>'část E náklady'!$J$65</f>
        <v>0</v>
      </c>
      <c r="AT17" s="352">
        <f>'část E náklady'!$J$66</f>
        <v>0</v>
      </c>
      <c r="AU17" s="352">
        <f>'část E náklady'!$J$67</f>
        <v>0</v>
      </c>
      <c r="AV17" s="352">
        <f>'část E náklady'!$J$68</f>
        <v>0</v>
      </c>
      <c r="AW17" s="352">
        <f>'část E náklady'!$J$69</f>
        <v>0</v>
      </c>
      <c r="AX17" s="352">
        <f>'část E náklady'!$J$70</f>
        <v>0</v>
      </c>
      <c r="AY17" s="352">
        <f>'část E náklady'!$J$71</f>
        <v>0</v>
      </c>
      <c r="AZ17" s="352">
        <f>'část E náklady'!$J$72</f>
        <v>0</v>
      </c>
      <c r="BA17" s="352">
        <f>'část E náklady'!$J$73</f>
        <v>0</v>
      </c>
      <c r="BB17" s="352">
        <f>'část E náklady'!$J$74</f>
        <v>0</v>
      </c>
      <c r="BC17" s="352">
        <f>'část E náklady'!$J$75</f>
        <v>0</v>
      </c>
      <c r="BD17" s="352">
        <f>'část E náklady'!$J$76</f>
        <v>0</v>
      </c>
      <c r="BE17" s="352">
        <f>'část E náklady'!$J$77</f>
        <v>0</v>
      </c>
      <c r="BF17" s="352">
        <f>'část E náklady'!$J$78</f>
        <v>0</v>
      </c>
      <c r="BG17" s="352">
        <f>'část E náklady'!$J$79</f>
        <v>0</v>
      </c>
      <c r="BH17" s="352">
        <f>'část E náklady'!$J$80</f>
        <v>0</v>
      </c>
      <c r="BI17" s="352">
        <f>'část E náklady'!$J$81</f>
        <v>0</v>
      </c>
      <c r="BJ17" s="352">
        <f>'část E náklady'!$J$82</f>
        <v>0</v>
      </c>
      <c r="BK17" s="352">
        <f>'část E náklady'!$J$83</f>
        <v>0</v>
      </c>
      <c r="BL17" s="352">
        <f>'část E náklady'!$J$84</f>
        <v>0</v>
      </c>
      <c r="BM17" s="352">
        <f>'část E náklady'!$J$85</f>
        <v>0</v>
      </c>
      <c r="BN17" s="352">
        <f>'část E náklady'!$J$86</f>
        <v>0</v>
      </c>
      <c r="BO17" s="352">
        <f>'část E náklady'!$J$87</f>
        <v>0</v>
      </c>
      <c r="BP17" s="352">
        <f>'část E náklady'!$J$88</f>
        <v>0</v>
      </c>
      <c r="BT17" s="350">
        <f t="array" ref="BT17">SUM($H$44:$BP$44*H17:BP17)</f>
        <v>0</v>
      </c>
      <c r="BU17" s="368">
        <f>BT17*0.18</f>
        <v>0</v>
      </c>
    </row>
    <row r="18" spans="1:73" s="246" customFormat="1" ht="30" x14ac:dyDescent="0.25">
      <c r="A18" s="277">
        <v>26</v>
      </c>
      <c r="B18" s="256" t="s">
        <v>709</v>
      </c>
      <c r="C18" s="201">
        <f>'úvodní list'!$E$12</f>
        <v>0</v>
      </c>
      <c r="D18" s="201">
        <f>'úvodní list'!$E$13</f>
        <v>0</v>
      </c>
      <c r="E18" s="201">
        <f>'úvodní list'!$E$14</f>
        <v>0</v>
      </c>
      <c r="F18" s="201">
        <f>'úvodní list'!$E$15</f>
        <v>0</v>
      </c>
      <c r="G18" s="201">
        <f>'úvodní list'!$E$16</f>
        <v>0</v>
      </c>
      <c r="H18" s="352">
        <f>'část E náklady'!$H$28</f>
        <v>0</v>
      </c>
      <c r="I18" s="352">
        <f>'část E náklady'!$H$29</f>
        <v>0</v>
      </c>
      <c r="J18" s="352">
        <f>'část E náklady'!$H$30</f>
        <v>0</v>
      </c>
      <c r="K18" s="352">
        <f>'část E náklady'!$H$31</f>
        <v>0</v>
      </c>
      <c r="L18" s="352">
        <f>'část E náklady'!$H$32</f>
        <v>0</v>
      </c>
      <c r="M18" s="352">
        <f>'část E náklady'!$H$33</f>
        <v>0</v>
      </c>
      <c r="N18" s="352">
        <f>'část E náklady'!$H$34</f>
        <v>0</v>
      </c>
      <c r="O18" s="352">
        <f>'část E náklady'!$H$35</f>
        <v>0</v>
      </c>
      <c r="P18" s="352">
        <f>'část E náklady'!$H$36</f>
        <v>0</v>
      </c>
      <c r="Q18" s="352">
        <f>'část E náklady'!$H$37</f>
        <v>0</v>
      </c>
      <c r="R18" s="352">
        <f>'část E náklady'!$H$38</f>
        <v>0</v>
      </c>
      <c r="S18" s="352">
        <f>'část E náklady'!$H$39</f>
        <v>0</v>
      </c>
      <c r="T18" s="352">
        <f>'část E náklady'!$H$40</f>
        <v>0</v>
      </c>
      <c r="U18" s="352">
        <f>'část E náklady'!$H$41</f>
        <v>0</v>
      </c>
      <c r="V18" s="352">
        <f>'část E náklady'!$H$42</f>
        <v>0</v>
      </c>
      <c r="W18" s="352">
        <f>'část E náklady'!$H$43</f>
        <v>0</v>
      </c>
      <c r="X18" s="352">
        <f>'část E náklady'!$H$44</f>
        <v>0</v>
      </c>
      <c r="Y18" s="352">
        <f>'část E náklady'!$H$45</f>
        <v>0</v>
      </c>
      <c r="Z18" s="352">
        <f>'část E náklady'!$H$46</f>
        <v>0</v>
      </c>
      <c r="AA18" s="352">
        <f>'část E náklady'!$H$47</f>
        <v>0</v>
      </c>
      <c r="AB18" s="352">
        <f>'část E náklady'!$H$48</f>
        <v>0</v>
      </c>
      <c r="AC18" s="352">
        <f>'část E náklady'!$H$49</f>
        <v>0</v>
      </c>
      <c r="AD18" s="352">
        <f>'část E náklady'!$H$50</f>
        <v>0</v>
      </c>
      <c r="AE18" s="352">
        <f>'část E náklady'!$H$51</f>
        <v>0</v>
      </c>
      <c r="AF18" s="352">
        <f>'část E náklady'!$H$52</f>
        <v>0</v>
      </c>
      <c r="AG18" s="352">
        <f>'část E náklady'!$H$53</f>
        <v>0</v>
      </c>
      <c r="AH18" s="352">
        <f>'část E náklady'!$H$54</f>
        <v>0</v>
      </c>
      <c r="AI18" s="352">
        <f>'část E náklady'!$H$55</f>
        <v>0</v>
      </c>
      <c r="AJ18" s="352">
        <f>'část E náklady'!$H$56</f>
        <v>0</v>
      </c>
      <c r="AK18" s="352">
        <f>'část E náklady'!$H$57</f>
        <v>0</v>
      </c>
      <c r="AL18" s="352">
        <f>'část E náklady'!$H$58</f>
        <v>0</v>
      </c>
      <c r="AM18" s="352">
        <f>'část E náklady'!$H$59</f>
        <v>0</v>
      </c>
      <c r="AN18" s="352">
        <f>'část E náklady'!$H$60</f>
        <v>0</v>
      </c>
      <c r="AO18" s="352">
        <f>'část E náklady'!$H$61</f>
        <v>0</v>
      </c>
      <c r="AP18" s="352">
        <f>'část E náklady'!$H$62</f>
        <v>0</v>
      </c>
      <c r="AQ18" s="352">
        <f>'část E náklady'!$H$63</f>
        <v>0</v>
      </c>
      <c r="AR18" s="352">
        <f>'část E náklady'!$H$64</f>
        <v>0</v>
      </c>
      <c r="AS18" s="352">
        <f>'část E náklady'!$H$65</f>
        <v>0</v>
      </c>
      <c r="AT18" s="352">
        <f>'část E náklady'!$H$66</f>
        <v>0</v>
      </c>
      <c r="AU18" s="352">
        <f>'část E náklady'!$H$67</f>
        <v>0</v>
      </c>
      <c r="AV18" s="352">
        <f>'část E náklady'!$H$68</f>
        <v>0</v>
      </c>
      <c r="AW18" s="352">
        <f>'část E náklady'!$H$69</f>
        <v>0</v>
      </c>
      <c r="AX18" s="352">
        <f>'část E náklady'!$H$70</f>
        <v>0</v>
      </c>
      <c r="AY18" s="352">
        <f>'část E náklady'!$H$71</f>
        <v>0</v>
      </c>
      <c r="AZ18" s="352">
        <f>'část E náklady'!$H$72</f>
        <v>0</v>
      </c>
      <c r="BA18" s="352">
        <f>'část E náklady'!$H$73</f>
        <v>0</v>
      </c>
      <c r="BB18" s="352">
        <f>'část E náklady'!$H$74</f>
        <v>0</v>
      </c>
      <c r="BC18" s="352">
        <f>'část E náklady'!$H$75</f>
        <v>0</v>
      </c>
      <c r="BD18" s="352">
        <f>'část E náklady'!$H$76</f>
        <v>0</v>
      </c>
      <c r="BE18" s="352">
        <f>'část E náklady'!$H$77</f>
        <v>0</v>
      </c>
      <c r="BF18" s="352">
        <f>'část E náklady'!$H$78</f>
        <v>0</v>
      </c>
      <c r="BG18" s="352">
        <f>'část E náklady'!$H$79</f>
        <v>0</v>
      </c>
      <c r="BH18" s="352">
        <f>'část E náklady'!$H$80</f>
        <v>0</v>
      </c>
      <c r="BI18" s="352">
        <f>'část E náklady'!$H$81</f>
        <v>0</v>
      </c>
      <c r="BJ18" s="352">
        <f>'část E náklady'!$H$82</f>
        <v>0</v>
      </c>
      <c r="BK18" s="352">
        <f>'část E náklady'!$H$83</f>
        <v>0</v>
      </c>
      <c r="BL18" s="352">
        <f>'část E náklady'!$H$84</f>
        <v>0</v>
      </c>
      <c r="BM18" s="352">
        <f>'část E náklady'!$H$85</f>
        <v>0</v>
      </c>
      <c r="BN18" s="352">
        <f>'část E náklady'!$H$86</f>
        <v>0</v>
      </c>
      <c r="BO18" s="352">
        <f>'část E náklady'!$H$87</f>
        <v>0</v>
      </c>
      <c r="BP18" s="352">
        <f>'část E náklady'!$H$88</f>
        <v>0</v>
      </c>
      <c r="BT18" s="350">
        <f t="array" ref="BT18">SUM($H$44:$BP$44*H18:BP18)</f>
        <v>0</v>
      </c>
      <c r="BU18" s="368">
        <f>BT18*0.19</f>
        <v>0</v>
      </c>
    </row>
    <row r="19" spans="1:73" s="246" customFormat="1" ht="30" x14ac:dyDescent="0.25">
      <c r="A19" s="225" t="s">
        <v>747</v>
      </c>
      <c r="B19" s="256" t="s">
        <v>723</v>
      </c>
      <c r="C19" s="201">
        <f>'úvodní list'!$E$12</f>
        <v>0</v>
      </c>
      <c r="D19" s="201">
        <f>'úvodní list'!$E$13</f>
        <v>0</v>
      </c>
      <c r="E19" s="201">
        <f>'úvodní list'!$E$14</f>
        <v>0</v>
      </c>
      <c r="F19" s="201">
        <f>'úvodní list'!$E$15</f>
        <v>0</v>
      </c>
      <c r="G19" s="201">
        <f>'úvodní list'!$E$16</f>
        <v>0</v>
      </c>
      <c r="H19" s="356" t="s">
        <v>746</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T19" s="350"/>
      <c r="BU19" s="368">
        <f>BT19*0.21</f>
        <v>0</v>
      </c>
    </row>
    <row r="20" spans="1:73" s="246" customFormat="1" x14ac:dyDescent="0.25">
      <c r="A20" s="277">
        <v>35</v>
      </c>
      <c r="B20" s="30" t="s">
        <v>745</v>
      </c>
      <c r="C20" s="201">
        <f>'úvodní list'!$E$12</f>
        <v>0</v>
      </c>
      <c r="D20" s="201">
        <f>'úvodní list'!$E$13</f>
        <v>0</v>
      </c>
      <c r="E20" s="201">
        <f>'úvodní list'!$E$14</f>
        <v>0</v>
      </c>
      <c r="F20" s="201">
        <f>'úvodní list'!$E$15</f>
        <v>0</v>
      </c>
      <c r="G20" s="201">
        <f>'úvodní list'!$E$16</f>
        <v>0</v>
      </c>
      <c r="H20" s="352">
        <f>'část E náklady'!$E$4</f>
        <v>0</v>
      </c>
      <c r="I20" s="352">
        <f>'část E náklady'!$E$5</f>
        <v>0</v>
      </c>
      <c r="J20" s="352">
        <f>'část E náklady'!$E$6</f>
        <v>0</v>
      </c>
      <c r="K20" s="352">
        <f>'část E náklady'!$E$7</f>
        <v>0</v>
      </c>
      <c r="L20" s="352">
        <f>'část E náklady'!$E$8</f>
        <v>0</v>
      </c>
      <c r="M20" s="352">
        <f>'část E náklady'!$E$14</f>
        <v>0</v>
      </c>
      <c r="N20" s="352">
        <f>'část E náklady'!$E$15</f>
        <v>0</v>
      </c>
      <c r="O20" s="352">
        <f>'část E náklady'!$E$16</f>
        <v>0</v>
      </c>
      <c r="P20" s="352">
        <f>'část E náklady'!$E$17</f>
        <v>0</v>
      </c>
      <c r="Q20" s="352">
        <f>'část E náklady'!$E$19</f>
        <v>0</v>
      </c>
      <c r="R20" s="352">
        <f>'část E náklady'!$E$20</f>
        <v>0</v>
      </c>
      <c r="S20" s="352">
        <f>'část E náklady'!$E$21</f>
        <v>0</v>
      </c>
      <c r="T20" s="352">
        <f>'část E náklady'!$E$22</f>
        <v>0</v>
      </c>
      <c r="U20" s="352">
        <f>'část E náklady'!$E$10</f>
        <v>0</v>
      </c>
      <c r="V20" s="352">
        <f>'část E náklady'!$E$11</f>
        <v>0</v>
      </c>
      <c r="W20" s="352">
        <f>'část E náklady'!$E$12</f>
        <v>0</v>
      </c>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T20" s="350">
        <f t="array" ref="BT20">SUM($H$44:$BP$44*H20:BP20)</f>
        <v>0</v>
      </c>
      <c r="BU20" s="368">
        <f>BT20*0.22</f>
        <v>0</v>
      </c>
    </row>
    <row r="21" spans="1:73" s="253" customFormat="1" ht="30" x14ac:dyDescent="0.25">
      <c r="A21" s="277">
        <v>41</v>
      </c>
      <c r="B21" s="255" t="s">
        <v>743</v>
      </c>
      <c r="C21" s="201">
        <f>'úvodní list'!$E$12</f>
        <v>0</v>
      </c>
      <c r="D21" s="201">
        <f>'úvodní list'!$E$13</f>
        <v>0</v>
      </c>
      <c r="E21" s="201">
        <f>'úvodní list'!$E$14</f>
        <v>0</v>
      </c>
      <c r="F21" s="201">
        <f>'úvodní list'!$E$15</f>
        <v>0</v>
      </c>
      <c r="G21" s="201">
        <f>'úvodní list'!$E$16</f>
        <v>0</v>
      </c>
      <c r="H21" s="352">
        <f>'část F zdroje'!$E$6</f>
        <v>0</v>
      </c>
      <c r="I21" s="352">
        <f>'část F zdroje'!$E$7</f>
        <v>0</v>
      </c>
      <c r="J21" s="352">
        <f>'část F zdroje'!$E$8</f>
        <v>0</v>
      </c>
      <c r="K21" s="352">
        <f>'část F zdroje'!$E$9</f>
        <v>0</v>
      </c>
      <c r="L21" s="352">
        <f>'část F zdroje'!$E$10</f>
        <v>0</v>
      </c>
      <c r="M21" s="352">
        <f>'část F zdroje'!$E$11</f>
        <v>0</v>
      </c>
      <c r="N21" s="352">
        <f>'část F zdroje'!$E$12</f>
        <v>0</v>
      </c>
      <c r="O21" s="352">
        <f>'část F zdroje'!$E$13</f>
        <v>0</v>
      </c>
      <c r="P21" s="352">
        <f>'část F zdroje'!$E$14</f>
        <v>0</v>
      </c>
      <c r="Q21" s="352">
        <f>'část F zdroje'!$E$15</f>
        <v>0</v>
      </c>
      <c r="R21" s="352">
        <f>'část F zdroje'!$E$16</f>
        <v>0</v>
      </c>
      <c r="S21" s="352">
        <f>'část F zdroje'!$E$17</f>
        <v>0</v>
      </c>
      <c r="T21" s="352">
        <f>'část F zdroje'!$E$18</f>
        <v>0</v>
      </c>
      <c r="U21" s="352">
        <f>'část F zdroje'!$E$19</f>
        <v>0</v>
      </c>
      <c r="V21" s="352">
        <f>'část F zdroje'!$E$20</f>
        <v>0</v>
      </c>
      <c r="W21" s="352">
        <f>'část F zdroje'!$E$21</f>
        <v>0</v>
      </c>
      <c r="X21" s="352">
        <f>'část F zdroje'!$E$22</f>
        <v>0</v>
      </c>
      <c r="Y21" s="352">
        <f>'část F zdroje'!$E$23</f>
        <v>0</v>
      </c>
      <c r="Z21" s="352">
        <f>'část F zdroje'!$E$24</f>
        <v>0</v>
      </c>
      <c r="AA21" s="352">
        <f>'část F zdroje'!$E$25</f>
        <v>0</v>
      </c>
      <c r="AB21" s="352">
        <f>'část F zdroje'!$E$26</f>
        <v>0</v>
      </c>
      <c r="AC21" s="352">
        <f>'část F zdroje'!$E$27</f>
        <v>0</v>
      </c>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T21" s="350">
        <f t="array" ref="BT21">SUM($H$44:$BP$44*H21:BP21)</f>
        <v>0</v>
      </c>
      <c r="BU21" s="368">
        <f>BT21*0.23</f>
        <v>0</v>
      </c>
    </row>
    <row r="22" spans="1:73" s="246" customFormat="1" ht="60" x14ac:dyDescent="0.25">
      <c r="A22" s="277">
        <v>42</v>
      </c>
      <c r="B22" s="30" t="s">
        <v>744</v>
      </c>
      <c r="C22" s="201">
        <f>'úvodní list'!$E$12</f>
        <v>0</v>
      </c>
      <c r="D22" s="201">
        <f>'úvodní list'!$E$13</f>
        <v>0</v>
      </c>
      <c r="E22" s="201">
        <f>'úvodní list'!$E$14</f>
        <v>0</v>
      </c>
      <c r="F22" s="201">
        <f>'úvodní list'!$E$15</f>
        <v>0</v>
      </c>
      <c r="G22" s="201">
        <f>'úvodní list'!$E$16</f>
        <v>0</v>
      </c>
      <c r="H22" s="352">
        <f>'část F zdroje'!$F$6</f>
        <v>0</v>
      </c>
      <c r="I22" s="352">
        <f>'část F zdroje'!$F$7</f>
        <v>0</v>
      </c>
      <c r="J22" s="352">
        <f>'část F zdroje'!$F$8</f>
        <v>0</v>
      </c>
      <c r="K22" s="352">
        <f>'část F zdroje'!$F$9</f>
        <v>0</v>
      </c>
      <c r="L22" s="352">
        <f>'část F zdroje'!$F$10</f>
        <v>0</v>
      </c>
      <c r="M22" s="352">
        <f>'část F zdroje'!$F$11</f>
        <v>0</v>
      </c>
      <c r="N22" s="352">
        <f>'část F zdroje'!$F$12</f>
        <v>0</v>
      </c>
      <c r="O22" s="352">
        <f>'část F zdroje'!$F$13</f>
        <v>0</v>
      </c>
      <c r="P22" s="352">
        <f>'část F zdroje'!$F$14</f>
        <v>0</v>
      </c>
      <c r="Q22" s="352">
        <f>'část F zdroje'!$F$15</f>
        <v>0</v>
      </c>
      <c r="R22" s="352">
        <f>'část F zdroje'!$F$16</f>
        <v>0</v>
      </c>
      <c r="S22" s="352">
        <f>'část F zdroje'!$F$17</f>
        <v>0</v>
      </c>
      <c r="T22" s="352">
        <f>'část F zdroje'!$F$18</f>
        <v>0</v>
      </c>
      <c r="U22" s="352">
        <f>'část F zdroje'!$F$19</f>
        <v>0</v>
      </c>
      <c r="V22" s="352">
        <f>'část F zdroje'!$F$20</f>
        <v>0</v>
      </c>
      <c r="W22" s="352">
        <f>'část F zdroje'!$F$21</f>
        <v>0</v>
      </c>
      <c r="X22" s="352">
        <f>'část F zdroje'!$F$22</f>
        <v>0</v>
      </c>
      <c r="Y22" s="352">
        <f>'část F zdroje'!$F$23</f>
        <v>0</v>
      </c>
      <c r="Z22" s="352">
        <f>'část F zdroje'!$F$24</f>
        <v>0</v>
      </c>
      <c r="AA22" s="352">
        <f>'část F zdroje'!$F$25</f>
        <v>0</v>
      </c>
      <c r="AB22" s="352">
        <f>'část F zdroje'!$F$26</f>
        <v>0</v>
      </c>
      <c r="AC22" s="352">
        <f>'část F zdroje'!$F$27</f>
        <v>0</v>
      </c>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T22" s="350">
        <f t="array" ref="BT22">SUM($H$44:$BP$44*H22:BP22)</f>
        <v>0</v>
      </c>
      <c r="BU22" s="368">
        <f>BT22*0.24</f>
        <v>0</v>
      </c>
    </row>
    <row r="23" spans="1:73" s="246" customFormat="1" ht="30.75" customHeight="1" x14ac:dyDescent="0.25">
      <c r="A23" s="188">
        <v>51</v>
      </c>
      <c r="B23" s="254" t="s">
        <v>543</v>
      </c>
      <c r="C23" s="201">
        <f>'úvodní list'!$E$12</f>
        <v>0</v>
      </c>
      <c r="D23" s="201">
        <f>'úvodní list'!$E$13</f>
        <v>0</v>
      </c>
      <c r="E23" s="201">
        <f>'úvodní list'!$E$14</f>
        <v>0</v>
      </c>
      <c r="F23" s="201">
        <f>'úvodní list'!$E$15</f>
        <v>0</v>
      </c>
      <c r="G23" s="201">
        <f>'úvodní list'!$E$16</f>
        <v>0</v>
      </c>
      <c r="H23" s="352">
        <f>'část B ind_AT_péče'!$E$6</f>
        <v>0</v>
      </c>
      <c r="I23" s="352">
        <f>'část B ind_AT_péče'!$E$7</f>
        <v>0</v>
      </c>
      <c r="J23" s="352">
        <f>'část B ind_AT_péče'!$E$8</f>
        <v>0</v>
      </c>
      <c r="K23" s="352">
        <f>'část B ind_AT_péče'!$E$9</f>
        <v>0</v>
      </c>
      <c r="L23" s="352">
        <f>'část B ind_AT_péče'!$E$10</f>
        <v>0</v>
      </c>
      <c r="M23" s="352">
        <f>'část B ind_AT_péče'!$E$11</f>
        <v>0</v>
      </c>
      <c r="N23" s="358">
        <f>'část B ind_AT_péče'!$E$12</f>
        <v>0</v>
      </c>
      <c r="O23" s="352">
        <f>'část B ind_AT_péče'!$E$13</f>
        <v>0</v>
      </c>
      <c r="P23" s="352">
        <f>'část B ind_AT_péče'!E14</f>
        <v>0</v>
      </c>
      <c r="Q23" s="352">
        <f>'část B ind_AT_péče'!$F$6</f>
        <v>0</v>
      </c>
      <c r="R23" s="352">
        <f>'část B ind_AT_péče'!$F$7</f>
        <v>0</v>
      </c>
      <c r="S23" s="352">
        <f>'část B ind_AT_péče'!$F$8</f>
        <v>0</v>
      </c>
      <c r="T23" s="352">
        <f>'část B ind_AT_péče'!$F$9</f>
        <v>0</v>
      </c>
      <c r="U23" s="352">
        <f>'část B ind_AT_péče'!$F$10</f>
        <v>0</v>
      </c>
      <c r="V23" s="352">
        <f>'část B ind_AT_péče'!$F$11</f>
        <v>0</v>
      </c>
      <c r="W23" s="358">
        <f>'část B ind_AT_péče'!$F$12</f>
        <v>0</v>
      </c>
      <c r="X23" s="352">
        <f>'část B ind_AT_péče'!$F$13</f>
        <v>0</v>
      </c>
      <c r="Y23" s="352">
        <f>'část B ind_AT_péče'!$F$14</f>
        <v>0</v>
      </c>
      <c r="Z23" s="352">
        <f>'část B ind_AT_péče'!$G$6</f>
        <v>0</v>
      </c>
      <c r="AA23" s="352">
        <f>'část B ind_AT_péče'!$G$7</f>
        <v>0</v>
      </c>
      <c r="AB23" s="352">
        <f>'část B ind_AT_péče'!$G$8</f>
        <v>0</v>
      </c>
      <c r="AC23" s="352">
        <f>'část B ind_AT_péče'!$G$9</f>
        <v>0</v>
      </c>
      <c r="AD23" s="352">
        <f>'část B ind_AT_péče'!$G$10</f>
        <v>0</v>
      </c>
      <c r="AE23" s="352">
        <f>'část B ind_AT_péče'!$G$11</f>
        <v>0</v>
      </c>
      <c r="AF23" s="358">
        <f>'část B ind_AT_péče'!$G$12</f>
        <v>0</v>
      </c>
      <c r="AG23" s="352">
        <f>'část B ind_AT_péče'!$G$13</f>
        <v>0</v>
      </c>
      <c r="AH23" s="352">
        <f>'část B ind_AT_péče'!$G$14</f>
        <v>0</v>
      </c>
      <c r="AI23" s="352">
        <f>'část B ind_AT_péče'!$H$6</f>
        <v>0</v>
      </c>
      <c r="AJ23" s="352">
        <f>'část B ind_AT_péče'!$H$7</f>
        <v>0</v>
      </c>
      <c r="AK23" s="352">
        <f>'část B ind_AT_péče'!$H$8</f>
        <v>0</v>
      </c>
      <c r="AL23" s="352">
        <f>'část B ind_AT_péče'!$H$9</f>
        <v>0</v>
      </c>
      <c r="AM23" s="352">
        <f>'část B ind_AT_péče'!$H$10</f>
        <v>0</v>
      </c>
      <c r="AN23" s="352">
        <f>'část B ind_AT_péče'!$H$11</f>
        <v>0</v>
      </c>
      <c r="AO23" s="358">
        <f>'část B ind_AT_péče'!$H$12</f>
        <v>0</v>
      </c>
      <c r="AP23" s="352">
        <f>'část B ind_AT_péče'!$H$13</f>
        <v>0</v>
      </c>
      <c r="AQ23" s="352">
        <f>'část B ind_AT_péče'!$H$14</f>
        <v>0</v>
      </c>
      <c r="AR23" s="352">
        <f>'část B ind_AT_péče'!$I$6</f>
        <v>0</v>
      </c>
      <c r="AS23" s="352">
        <f>'část B ind_AT_péče'!$I$7</f>
        <v>0</v>
      </c>
      <c r="AT23" s="352">
        <f>'část B ind_AT_péče'!$I$8</f>
        <v>0</v>
      </c>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T23" s="350">
        <f t="array" ref="BT23">SUM($H$44:$BP$44*H23:BP23)</f>
        <v>0</v>
      </c>
      <c r="BU23" s="368">
        <f>BT23*0.25</f>
        <v>0</v>
      </c>
    </row>
    <row r="24" spans="1:73" s="246" customFormat="1" ht="30" x14ac:dyDescent="0.25">
      <c r="A24" s="277" t="s">
        <v>724</v>
      </c>
      <c r="B24" s="251" t="s">
        <v>742</v>
      </c>
      <c r="C24" s="201">
        <f>'úvodní list'!$E$12</f>
        <v>0</v>
      </c>
      <c r="D24" s="201">
        <f>'úvodní list'!$E$13</f>
        <v>0</v>
      </c>
      <c r="E24" s="201">
        <f>'úvodní list'!$E$14</f>
        <v>0</v>
      </c>
      <c r="F24" s="201">
        <f>'úvodní list'!$E$15</f>
        <v>0</v>
      </c>
      <c r="G24" s="201">
        <f>'úvodní list'!$E$16</f>
        <v>0</v>
      </c>
      <c r="H24" s="351">
        <f>'část B ind_AT_péče'!$E$34</f>
        <v>0</v>
      </c>
      <c r="I24" s="351">
        <f>'část B ind_AT_péče'!$E$35</f>
        <v>0</v>
      </c>
      <c r="J24" s="351">
        <f>'část B ind_AT_péče'!$E$36</f>
        <v>0</v>
      </c>
      <c r="K24" s="351">
        <f>'část B ind_AT_péče'!$E$37</f>
        <v>0</v>
      </c>
      <c r="L24" s="351">
        <f>'část B ind_AT_péče'!$E$38</f>
        <v>0</v>
      </c>
      <c r="M24" s="352"/>
      <c r="N24" s="352"/>
      <c r="O24" s="359"/>
      <c r="P24" s="359"/>
      <c r="Q24" s="351">
        <f>'část B ind_AT_péče'!$F$34</f>
        <v>0</v>
      </c>
      <c r="R24" s="351">
        <f>'část B ind_AT_péče'!$F$35</f>
        <v>0</v>
      </c>
      <c r="S24" s="351">
        <f>'část B ind_AT_péče'!$F$36</f>
        <v>0</v>
      </c>
      <c r="T24" s="351">
        <f>'část B ind_AT_péče'!$F$37</f>
        <v>0</v>
      </c>
      <c r="U24" s="351">
        <f>'část B ind_AT_péče'!$F$38</f>
        <v>0</v>
      </c>
      <c r="V24" s="352"/>
      <c r="W24" s="352"/>
      <c r="X24" s="352"/>
      <c r="Y24" s="352"/>
      <c r="Z24" s="443">
        <f>'část B ind_AT_péče'!$G$34</f>
        <v>0</v>
      </c>
      <c r="AA24" s="443">
        <f>'část B ind_AT_péče'!$G$35</f>
        <v>0</v>
      </c>
      <c r="AB24" s="443">
        <f>'část B ind_AT_péče'!$G$36</f>
        <v>0</v>
      </c>
      <c r="AC24" s="443">
        <f>'část B ind_AT_péče'!$G$37</f>
        <v>0</v>
      </c>
      <c r="AD24" s="443">
        <f>'část B ind_AT_péče'!$G$38</f>
        <v>0</v>
      </c>
      <c r="AE24" s="352"/>
      <c r="AF24" s="352"/>
      <c r="AG24" s="359"/>
      <c r="AH24" s="359"/>
      <c r="AI24" s="351">
        <f>'část B ind_AT_péče'!$H$34</f>
        <v>0</v>
      </c>
      <c r="AJ24" s="351">
        <f>'část B ind_AT_péče'!$H$35</f>
        <v>0</v>
      </c>
      <c r="AK24" s="351">
        <f>'část B ind_AT_péče'!$H$36</f>
        <v>0</v>
      </c>
      <c r="AL24" s="351">
        <f>'část B ind_AT_péče'!$H$37</f>
        <v>0</v>
      </c>
      <c r="AM24" s="351">
        <f>'část B ind_AT_péče'!$H$38</f>
        <v>0</v>
      </c>
      <c r="AN24" s="352"/>
      <c r="AO24" s="352"/>
      <c r="AP24" s="352"/>
      <c r="AQ24" s="352"/>
      <c r="AR24" s="351">
        <f>'část B ind_AT_péče'!$I$34</f>
        <v>0</v>
      </c>
      <c r="AS24" s="351">
        <f>'část B ind_AT_péče'!$I$35</f>
        <v>0</v>
      </c>
      <c r="AT24" s="351">
        <f>'část B ind_AT_péče'!$I$36</f>
        <v>0</v>
      </c>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T24" s="350">
        <f t="array" ref="BT24">SUM($H$44:$BP$44*H24:BP24)</f>
        <v>0</v>
      </c>
      <c r="BU24" s="368">
        <f>BT24*0.26</f>
        <v>0</v>
      </c>
    </row>
    <row r="25" spans="1:73" s="246" customFormat="1" ht="33" customHeight="1" x14ac:dyDescent="0.25">
      <c r="A25" s="188">
        <v>56</v>
      </c>
      <c r="B25" s="250" t="s">
        <v>543</v>
      </c>
      <c r="C25" s="201">
        <f>'úvodní list'!$E$12</f>
        <v>0</v>
      </c>
      <c r="D25" s="201">
        <f>'úvodní list'!$E$13</f>
        <v>0</v>
      </c>
      <c r="E25" s="201">
        <f>'úvodní list'!$E$14</f>
        <v>0</v>
      </c>
      <c r="F25" s="201">
        <f>'úvodní list'!$E$15</f>
        <v>0</v>
      </c>
      <c r="G25" s="201">
        <f>'úvodní list'!$E$16</f>
        <v>0</v>
      </c>
      <c r="H25" s="352">
        <f>'část B ind_AT_péče'!$E$19</f>
        <v>0</v>
      </c>
      <c r="I25" s="352">
        <f>'část B ind_AT_péče'!$E$20</f>
        <v>0</v>
      </c>
      <c r="J25" s="352">
        <f>'část B ind_AT_péče'!$E$21</f>
        <v>0</v>
      </c>
      <c r="K25" s="352">
        <f>'část B ind_AT_péče'!$E$22</f>
        <v>0</v>
      </c>
      <c r="L25" s="352">
        <f>'část B ind_AT_péče'!$E$23</f>
        <v>0</v>
      </c>
      <c r="M25" s="352">
        <f>'část B ind_AT_péče'!$E$24</f>
        <v>0</v>
      </c>
      <c r="N25" s="352">
        <f>'část B ind_AT_péče'!$F$19</f>
        <v>0</v>
      </c>
      <c r="O25" s="352">
        <f>'část B ind_AT_péče'!$F$20</f>
        <v>0</v>
      </c>
      <c r="P25" s="352">
        <f>'část B ind_AT_péče'!$F$21</f>
        <v>0</v>
      </c>
      <c r="Q25" s="352">
        <f>'část B ind_AT_péče'!$F$22</f>
        <v>0</v>
      </c>
      <c r="R25" s="352">
        <f>'část B ind_AT_péče'!$F$23</f>
        <v>0</v>
      </c>
      <c r="S25" s="352">
        <f>'část B ind_AT_péče'!$F$24</f>
        <v>0</v>
      </c>
      <c r="T25" s="352">
        <f>'část B ind_AT_péče'!$G$19</f>
        <v>0</v>
      </c>
      <c r="U25" s="352">
        <f>'část B ind_AT_péče'!$G$20</f>
        <v>0</v>
      </c>
      <c r="V25" s="352">
        <f>'část B ind_AT_péče'!$G$21</f>
        <v>0</v>
      </c>
      <c r="W25" s="352">
        <f>'část B ind_AT_péče'!$G$22</f>
        <v>0</v>
      </c>
      <c r="X25" s="352">
        <f>'část B ind_AT_péče'!$G$23</f>
        <v>0</v>
      </c>
      <c r="Y25" s="352">
        <f>'část B ind_AT_péče'!$G$24</f>
        <v>0</v>
      </c>
      <c r="Z25" s="352">
        <f>'část B ind_AT_péče'!$H$19</f>
        <v>0</v>
      </c>
      <c r="AA25" s="352">
        <f>'část B ind_AT_péče'!$H$20</f>
        <v>0</v>
      </c>
      <c r="AB25" s="352">
        <f>'část B ind_AT_péče'!$H$21</f>
        <v>0</v>
      </c>
      <c r="AC25" s="352">
        <f>'část B ind_AT_péče'!$H$22</f>
        <v>0</v>
      </c>
      <c r="AD25" s="352">
        <f>'část B ind_AT_péče'!$H$23</f>
        <v>0</v>
      </c>
      <c r="AE25" s="352">
        <f>'část B ind_AT_péče'!$H$24</f>
        <v>0</v>
      </c>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T25" s="350">
        <f t="array" ref="BT25">SUM($H$44:$BP$44*H25:BP25)</f>
        <v>0</v>
      </c>
      <c r="BU25" s="368">
        <f>BT25*0.27</f>
        <v>0</v>
      </c>
    </row>
    <row r="26" spans="1:73" s="246" customFormat="1" ht="33" customHeight="1" x14ac:dyDescent="0.25">
      <c r="A26" s="188">
        <v>56</v>
      </c>
      <c r="B26" s="250" t="s">
        <v>738</v>
      </c>
      <c r="C26" s="201">
        <f>'úvodní list'!$E$12</f>
        <v>0</v>
      </c>
      <c r="D26" s="201">
        <f>'úvodní list'!$E$13</f>
        <v>0</v>
      </c>
      <c r="E26" s="201">
        <f>'úvodní list'!$E$14</f>
        <v>0</v>
      </c>
      <c r="F26" s="201">
        <f>'úvodní list'!$E$15</f>
        <v>0</v>
      </c>
      <c r="G26" s="201">
        <f>'úvodní list'!$E$16</f>
        <v>0</v>
      </c>
      <c r="H26" s="352">
        <f>'část B ind_AT_prev'!$E$18</f>
        <v>0</v>
      </c>
      <c r="I26" s="352">
        <f>'část B ind_AT_prev'!$E$19</f>
        <v>0</v>
      </c>
      <c r="J26" s="352">
        <f>'část B ind_AT_prev'!$E$20</f>
        <v>0</v>
      </c>
      <c r="K26" s="352">
        <f>'část B ind_AT_prev'!$E$21</f>
        <v>0</v>
      </c>
      <c r="L26" s="352">
        <f>'část B ind_AT_prev'!$E$22</f>
        <v>0</v>
      </c>
      <c r="M26" s="352">
        <f>'část B ind_AT_prev'!$E$23</f>
        <v>0</v>
      </c>
      <c r="N26" s="352">
        <f>'část B ind_AT_prev'!$F$18</f>
        <v>0</v>
      </c>
      <c r="O26" s="352">
        <f>'část B ind_AT_prev'!$F$19</f>
        <v>0</v>
      </c>
      <c r="P26" s="352">
        <f>'část B ind_AT_prev'!$F$20</f>
        <v>0</v>
      </c>
      <c r="Q26" s="352">
        <f>'část B ind_AT_prev'!$F$21</f>
        <v>0</v>
      </c>
      <c r="R26" s="352">
        <f>'část B ind_AT_prev'!$F$22</f>
        <v>0</v>
      </c>
      <c r="S26" s="352">
        <f>'část B ind_AT_prev'!$F$23</f>
        <v>0</v>
      </c>
      <c r="T26" s="352">
        <f>'část B ind_AT_prev'!$G$18</f>
        <v>0</v>
      </c>
      <c r="U26" s="352">
        <f>'část B ind_AT_prev'!$G$19</f>
        <v>0</v>
      </c>
      <c r="V26" s="352">
        <f>'část B ind_AT_prev'!$G$20</f>
        <v>0</v>
      </c>
      <c r="W26" s="352">
        <f>'část B ind_AT_prev'!$G$21</f>
        <v>0</v>
      </c>
      <c r="X26" s="352">
        <f>'část B ind_AT_prev'!$G$22</f>
        <v>0</v>
      </c>
      <c r="Y26" s="352">
        <f>'část B ind_AT_prev'!$G$23</f>
        <v>0</v>
      </c>
      <c r="Z26" s="352">
        <f>'část B ind_AT_prev'!$H$18</f>
        <v>0</v>
      </c>
      <c r="AA26" s="352">
        <f>'část B ind_AT_prev'!$H$19</f>
        <v>0</v>
      </c>
      <c r="AB26" s="352">
        <f>'část B ind_AT_prev'!$H$20</f>
        <v>0</v>
      </c>
      <c r="AC26" s="352">
        <f>'část B ind_AT_prev'!$H$21</f>
        <v>0</v>
      </c>
      <c r="AD26" s="352">
        <f>'část B ind_AT_prev'!$H$22</f>
        <v>0</v>
      </c>
      <c r="AE26" s="352">
        <f>'část B ind_AT_prev'!$H$23</f>
        <v>0</v>
      </c>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T26" s="350">
        <f t="array" ref="BT26">SUM($H$44:$BP$44*H26:BP26)</f>
        <v>0</v>
      </c>
      <c r="BU26" s="368">
        <f>BT26*0.28</f>
        <v>0</v>
      </c>
    </row>
    <row r="27" spans="1:73" s="246" customFormat="1" ht="33" customHeight="1" x14ac:dyDescent="0.25">
      <c r="A27" s="188">
        <v>56</v>
      </c>
      <c r="B27" s="252" t="s">
        <v>761</v>
      </c>
      <c r="C27" s="201">
        <f>'úvodní list'!$E$12</f>
        <v>0</v>
      </c>
      <c r="D27" s="201">
        <f>'úvodní list'!$E$13</f>
        <v>0</v>
      </c>
      <c r="E27" s="201">
        <f>'úvodní list'!$E$14</f>
        <v>0</v>
      </c>
      <c r="F27" s="201">
        <f>'úvodní list'!$E$15</f>
        <v>0</v>
      </c>
      <c r="G27" s="201">
        <f>'úvodní list'!$E$16</f>
        <v>0</v>
      </c>
      <c r="H27" s="352">
        <f>'část B ind_P_péče'!$E$16</f>
        <v>0</v>
      </c>
      <c r="I27" s="352">
        <f>'část B ind_P_péče'!$E$17</f>
        <v>0</v>
      </c>
      <c r="J27" s="352">
        <f>'část B ind_P_péče'!$E$18</f>
        <v>0</v>
      </c>
      <c r="K27" s="352">
        <f>'část B ind_P_péče'!$E$19</f>
        <v>0</v>
      </c>
      <c r="L27" s="352">
        <f>'část B ind_P_péče'!$E$20</f>
        <v>0</v>
      </c>
      <c r="M27" s="352">
        <f>'část B ind_P_péče'!$E$21</f>
        <v>0</v>
      </c>
      <c r="N27" s="352">
        <f>'část B ind_P_péče'!$F$16</f>
        <v>0</v>
      </c>
      <c r="O27" s="352">
        <f>'část B ind_P_péče'!$F$17</f>
        <v>0</v>
      </c>
      <c r="P27" s="352">
        <f>'část B ind_P_péče'!$F$18</f>
        <v>0</v>
      </c>
      <c r="Q27" s="352">
        <f>'část B ind_P_péče'!$F$19</f>
        <v>0</v>
      </c>
      <c r="R27" s="352">
        <f>'část B ind_P_péče'!$F$20</f>
        <v>0</v>
      </c>
      <c r="S27" s="352">
        <f>'část B ind_P_péče'!$F$21</f>
        <v>0</v>
      </c>
      <c r="T27" s="352">
        <f>'část B ind_P_péče'!$G$16</f>
        <v>0</v>
      </c>
      <c r="U27" s="352">
        <f>'část B ind_P_péče'!$G$17</f>
        <v>0</v>
      </c>
      <c r="V27" s="352">
        <f>'část B ind_P_péče'!$G$18</f>
        <v>0</v>
      </c>
      <c r="W27" s="352">
        <f>'část B ind_P_péče'!$G$19</f>
        <v>0</v>
      </c>
      <c r="X27" s="352">
        <f>'část B ind_P_péče'!$G$20</f>
        <v>0</v>
      </c>
      <c r="Y27" s="352">
        <f>'část B ind_P_péče'!$G$21</f>
        <v>0</v>
      </c>
      <c r="Z27" s="352">
        <f>'část B ind_P_péče'!$H$16</f>
        <v>0</v>
      </c>
      <c r="AA27" s="352">
        <f>'část B ind_P_péče'!$H$17</f>
        <v>0</v>
      </c>
      <c r="AB27" s="352">
        <f>'část B ind_P_péče'!$H$18</f>
        <v>0</v>
      </c>
      <c r="AC27" s="352">
        <f>'část B ind_P_péče'!$H$19</f>
        <v>0</v>
      </c>
      <c r="AD27" s="352">
        <f>'část B ind_P_péče'!$H$20</f>
        <v>0</v>
      </c>
      <c r="AE27" s="352">
        <f>'část B ind_P_péče'!$H$21</f>
        <v>0</v>
      </c>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T27" s="350">
        <f t="array" ref="BT27">SUM($H$44:$BP$44*H27:BP27)</f>
        <v>0</v>
      </c>
      <c r="BU27" s="368">
        <f>BT27*0.29</f>
        <v>0</v>
      </c>
    </row>
    <row r="28" spans="1:73" s="246" customFormat="1" ht="30" x14ac:dyDescent="0.25">
      <c r="A28" s="277" t="s">
        <v>725</v>
      </c>
      <c r="B28" s="251" t="s">
        <v>742</v>
      </c>
      <c r="C28" s="201">
        <f>'úvodní list'!$E$12</f>
        <v>0</v>
      </c>
      <c r="D28" s="201">
        <f>'úvodní list'!$E$13</f>
        <v>0</v>
      </c>
      <c r="E28" s="201">
        <f>'úvodní list'!$E$14</f>
        <v>0</v>
      </c>
      <c r="F28" s="201">
        <f>'úvodní list'!$E$15</f>
        <v>0</v>
      </c>
      <c r="G28" s="201">
        <f>'úvodní list'!$E$16</f>
        <v>0</v>
      </c>
      <c r="H28" s="352">
        <f>'část B ind_AT_péče'!$E$43</f>
        <v>0</v>
      </c>
      <c r="I28" s="352">
        <f>'část B ind_AT_péče'!$E$44</f>
        <v>0</v>
      </c>
      <c r="J28" s="352">
        <f>'část B ind_AT_péče'!$E$45</f>
        <v>0</v>
      </c>
      <c r="K28" s="352">
        <f>'část B ind_AT_péče'!$E$46</f>
        <v>0</v>
      </c>
      <c r="L28" s="352">
        <f>'část B ind_AT_péče'!$E$47</f>
        <v>0</v>
      </c>
      <c r="M28" s="352">
        <f>'část B ind_AT_péče'!$E$48</f>
        <v>0</v>
      </c>
      <c r="N28" s="352">
        <f>'část B ind_AT_péče'!$F$43</f>
        <v>0</v>
      </c>
      <c r="O28" s="352">
        <f>'část B ind_AT_péče'!$F$44</f>
        <v>0</v>
      </c>
      <c r="P28" s="352">
        <f>'část B ind_AT_péče'!$F$45</f>
        <v>0</v>
      </c>
      <c r="Q28" s="352">
        <f>'část B ind_AT_péče'!$F$46</f>
        <v>0</v>
      </c>
      <c r="R28" s="352">
        <f>'část B ind_AT_péče'!$F$47</f>
        <v>0</v>
      </c>
      <c r="S28" s="352">
        <f>'část B ind_AT_péče'!$F$48</f>
        <v>0</v>
      </c>
      <c r="T28" s="352">
        <f>'část B ind_AT_péče'!$G$43</f>
        <v>0</v>
      </c>
      <c r="U28" s="352">
        <f>'část B ind_AT_péče'!$G$44</f>
        <v>0</v>
      </c>
      <c r="V28" s="352">
        <f>'část B ind_AT_péče'!$G$45</f>
        <v>0</v>
      </c>
      <c r="W28" s="352">
        <f>'část B ind_AT_péče'!$G$46</f>
        <v>0</v>
      </c>
      <c r="X28" s="352">
        <f>'část B ind_AT_péče'!$G$47</f>
        <v>0</v>
      </c>
      <c r="Y28" s="352">
        <f>'část B ind_AT_péče'!$G$48</f>
        <v>0</v>
      </c>
      <c r="Z28" s="352">
        <f>'část B ind_AT_péče'!$H$43</f>
        <v>0</v>
      </c>
      <c r="AA28" s="352">
        <f>'část B ind_AT_péče'!$H$44</f>
        <v>0</v>
      </c>
      <c r="AB28" s="352">
        <f>'část B ind_AT_péče'!$H$45</f>
        <v>0</v>
      </c>
      <c r="AC28" s="352">
        <f>'část B ind_AT_péče'!$H$46</f>
        <v>0</v>
      </c>
      <c r="AD28" s="352">
        <f>'část B ind_AT_péče'!$H$47</f>
        <v>0</v>
      </c>
      <c r="AE28" s="352">
        <f>'část B ind_AT_péče'!$H$48</f>
        <v>0</v>
      </c>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T28" s="350">
        <f t="array" ref="BT28">SUM($H$44:$BP$44*H28:BP28)</f>
        <v>0</v>
      </c>
      <c r="BU28" s="368">
        <f>BT28*0.31</f>
        <v>0</v>
      </c>
    </row>
    <row r="29" spans="1:73" s="246" customFormat="1" ht="30" x14ac:dyDescent="0.25">
      <c r="A29" s="188" t="s">
        <v>748</v>
      </c>
      <c r="B29" s="251" t="s">
        <v>741</v>
      </c>
      <c r="C29" s="201">
        <f>'úvodní list'!$E$12</f>
        <v>0</v>
      </c>
      <c r="D29" s="201">
        <f>'úvodní list'!$E$13</f>
        <v>0</v>
      </c>
      <c r="E29" s="201">
        <f>'úvodní list'!$E$14</f>
        <v>0</v>
      </c>
      <c r="F29" s="201">
        <f>'úvodní list'!$E$15</f>
        <v>0</v>
      </c>
      <c r="G29" s="201">
        <f>'úvodní list'!$E$16</f>
        <v>0</v>
      </c>
      <c r="H29" s="352">
        <f>'část B ind_AT_prev'!$E$43</f>
        <v>0</v>
      </c>
      <c r="I29" s="352">
        <f>'část B ind_AT_prev'!$E$44</f>
        <v>0</v>
      </c>
      <c r="J29" s="352">
        <f>'část B ind_AT_prev'!$E$45</f>
        <v>0</v>
      </c>
      <c r="K29" s="352">
        <f>'část B ind_AT_prev'!$E$46</f>
        <v>0</v>
      </c>
      <c r="L29" s="352">
        <f>'část B ind_AT_prev'!$E$47</f>
        <v>0</v>
      </c>
      <c r="M29" s="352">
        <f>'část B ind_AT_prev'!$E$48</f>
        <v>0</v>
      </c>
      <c r="N29" s="352">
        <f>'část B ind_AT_prev'!$F$43</f>
        <v>0</v>
      </c>
      <c r="O29" s="352">
        <f>'část B ind_AT_prev'!$F$44</f>
        <v>0</v>
      </c>
      <c r="P29" s="352">
        <f>'část B ind_AT_prev'!$F$45</f>
        <v>0</v>
      </c>
      <c r="Q29" s="352">
        <f>'část B ind_AT_prev'!$F$46</f>
        <v>0</v>
      </c>
      <c r="R29" s="352">
        <f>'část B ind_AT_prev'!$F$47</f>
        <v>0</v>
      </c>
      <c r="S29" s="352">
        <f>'část B ind_AT_prev'!$F$48</f>
        <v>0</v>
      </c>
      <c r="T29" s="352">
        <f>'část B ind_AT_prev'!$G$43</f>
        <v>0</v>
      </c>
      <c r="U29" s="352">
        <f>'část B ind_AT_prev'!$G$44</f>
        <v>0</v>
      </c>
      <c r="V29" s="352">
        <f>'část B ind_AT_prev'!$G$45</f>
        <v>0</v>
      </c>
      <c r="W29" s="352">
        <f>'část B ind_AT_prev'!$G$46</f>
        <v>0</v>
      </c>
      <c r="X29" s="352">
        <f>'část B ind_AT_prev'!$G$47</f>
        <v>0</v>
      </c>
      <c r="Y29" s="352">
        <f>'část B ind_AT_prev'!$G$48</f>
        <v>0</v>
      </c>
      <c r="Z29" s="352">
        <f>'část B ind_AT_prev'!$H$43</f>
        <v>0</v>
      </c>
      <c r="AA29" s="352">
        <f>'část B ind_AT_prev'!$H$44</f>
        <v>0</v>
      </c>
      <c r="AB29" s="352">
        <f>'část B ind_AT_prev'!$H$45</f>
        <v>0</v>
      </c>
      <c r="AC29" s="352">
        <f>'část B ind_AT_prev'!$H$46</f>
        <v>0</v>
      </c>
      <c r="AD29" s="352">
        <f>'část B ind_AT_prev'!$H$47</f>
        <v>0</v>
      </c>
      <c r="AE29" s="352">
        <f>'část B ind_AT_prev'!$H$48</f>
        <v>0</v>
      </c>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T29" s="350">
        <f t="array" ref="BT29">SUM($H$44:$BP$44*H29:BP29)</f>
        <v>0</v>
      </c>
      <c r="BU29" s="368">
        <f>BT29*0.32</f>
        <v>0</v>
      </c>
    </row>
    <row r="30" spans="1:73" s="246" customFormat="1" ht="34.5" customHeight="1" x14ac:dyDescent="0.25">
      <c r="A30" s="224">
        <v>61</v>
      </c>
      <c r="B30" s="250" t="s">
        <v>738</v>
      </c>
      <c r="C30" s="201">
        <f>'úvodní list'!$E$12</f>
        <v>0</v>
      </c>
      <c r="D30" s="201">
        <f>'úvodní list'!$E$13</f>
        <v>0</v>
      </c>
      <c r="E30" s="201">
        <f>'úvodní list'!$E$14</f>
        <v>0</v>
      </c>
      <c r="F30" s="201">
        <f>'úvodní list'!$E$15</f>
        <v>0</v>
      </c>
      <c r="G30" s="201">
        <f>'úvodní list'!$E$16</f>
        <v>0</v>
      </c>
      <c r="H30" s="352">
        <f>'část B ind_AT_prev'!$E$6</f>
        <v>0</v>
      </c>
      <c r="I30" s="352">
        <f>'část B ind_AT_prev'!$E$7</f>
        <v>0</v>
      </c>
      <c r="J30" s="352">
        <f>'část B ind_AT_prev'!$E$8</f>
        <v>0</v>
      </c>
      <c r="K30" s="352">
        <f>'část B ind_AT_prev'!$E$9</f>
        <v>0</v>
      </c>
      <c r="L30" s="352">
        <f>'část B ind_AT_prev'!$E$10</f>
        <v>0</v>
      </c>
      <c r="M30" s="359"/>
      <c r="N30" s="352">
        <f>'část B ind_AT_prev'!$E$11</f>
        <v>0</v>
      </c>
      <c r="O30" s="352">
        <f>'část B ind_AT_prev'!$E$12</f>
        <v>0</v>
      </c>
      <c r="P30" s="352">
        <f>'část B ind_AT_prev'!$E$13</f>
        <v>0</v>
      </c>
      <c r="Q30" s="352">
        <f>'část B ind_AT_prev'!$F$6</f>
        <v>0</v>
      </c>
      <c r="R30" s="352">
        <f>'část B ind_AT_prev'!$F$7</f>
        <v>0</v>
      </c>
      <c r="S30" s="352">
        <f>'část B ind_AT_prev'!$F$8</f>
        <v>0</v>
      </c>
      <c r="T30" s="352">
        <f>'část B ind_AT_prev'!$F$9</f>
        <v>0</v>
      </c>
      <c r="U30" s="352">
        <f>'část B ind_AT_prev'!$F$10</f>
        <v>0</v>
      </c>
      <c r="V30" s="359"/>
      <c r="W30" s="352">
        <f>'část B ind_AT_prev'!$F$11</f>
        <v>0</v>
      </c>
      <c r="X30" s="352">
        <f>'část B ind_AT_prev'!$F$12</f>
        <v>0</v>
      </c>
      <c r="Y30" s="352">
        <f>'část B ind_AT_prev'!$F$13</f>
        <v>0</v>
      </c>
      <c r="Z30" s="352">
        <f>'část B ind_AT_prev'!$G$6</f>
        <v>0</v>
      </c>
      <c r="AA30" s="352">
        <f>'část B ind_AT_prev'!$G$7</f>
        <v>0</v>
      </c>
      <c r="AB30" s="352">
        <f>'část B ind_AT_prev'!$G$8</f>
        <v>0</v>
      </c>
      <c r="AC30" s="352">
        <f>'část B ind_AT_prev'!$G$9</f>
        <v>0</v>
      </c>
      <c r="AD30" s="352">
        <f>'část B ind_AT_prev'!$G$10</f>
        <v>0</v>
      </c>
      <c r="AE30" s="359"/>
      <c r="AF30" s="352">
        <f>'část B ind_AT_prev'!$G$11</f>
        <v>0</v>
      </c>
      <c r="AG30" s="352">
        <f>'část B ind_AT_prev'!$G$12</f>
        <v>0</v>
      </c>
      <c r="AH30" s="352">
        <f>'část B ind_AT_prev'!$G$13</f>
        <v>0</v>
      </c>
      <c r="AI30" s="352">
        <f>'část B ind_AT_prev'!$H$6</f>
        <v>0</v>
      </c>
      <c r="AJ30" s="352">
        <f>'část B ind_AT_prev'!$H$7</f>
        <v>0</v>
      </c>
      <c r="AK30" s="352">
        <f>'část B ind_AT_prev'!$H$8</f>
        <v>0</v>
      </c>
      <c r="AL30" s="352">
        <f>'část B ind_AT_prev'!$H$9</f>
        <v>0</v>
      </c>
      <c r="AM30" s="352">
        <f>'část B ind_AT_prev'!$H$10</f>
        <v>0</v>
      </c>
      <c r="AN30" s="359"/>
      <c r="AO30" s="352">
        <f>'část B ind_AT_prev'!$H$11</f>
        <v>0</v>
      </c>
      <c r="AP30" s="352">
        <f>'část B ind_AT_prev'!$H$12</f>
        <v>0</v>
      </c>
      <c r="AQ30" s="352">
        <f>'část B ind_AT_prev'!$H$13</f>
        <v>0</v>
      </c>
      <c r="AR30" s="352">
        <f>'část B ind_AT_prev'!$I$6</f>
        <v>0</v>
      </c>
      <c r="AS30" s="352">
        <f>'část B ind_AT_prev'!$I$7</f>
        <v>0</v>
      </c>
      <c r="AT30" s="352">
        <f>'část B ind_AT_prev'!$I$8</f>
        <v>0</v>
      </c>
      <c r="AU30" s="352">
        <f>'část B ind_AT_prev'!$I$9</f>
        <v>0</v>
      </c>
      <c r="AV30" s="352">
        <f>'část B ind_AT_prev'!$I$10</f>
        <v>0</v>
      </c>
      <c r="AW30" s="355"/>
      <c r="AX30" s="355"/>
      <c r="AY30" s="355"/>
      <c r="AZ30" s="355"/>
      <c r="BA30" s="355"/>
      <c r="BB30" s="355"/>
      <c r="BC30" s="355"/>
      <c r="BD30" s="355"/>
      <c r="BE30" s="355"/>
      <c r="BF30" s="355"/>
      <c r="BG30" s="355"/>
      <c r="BH30" s="355"/>
      <c r="BI30" s="355"/>
      <c r="BJ30" s="355"/>
      <c r="BK30" s="355"/>
      <c r="BL30" s="355"/>
      <c r="BM30" s="355"/>
      <c r="BN30" s="355"/>
      <c r="BO30" s="355"/>
      <c r="BP30" s="355"/>
      <c r="BT30" s="350">
        <f t="array" ref="BT30">SUM($H$44:$BP$44*H30:BP30)</f>
        <v>0</v>
      </c>
      <c r="BU30" s="368">
        <f>BT30*0.33</f>
        <v>0</v>
      </c>
    </row>
    <row r="31" spans="1:73" s="246" customFormat="1" ht="30" x14ac:dyDescent="0.25">
      <c r="A31" s="224" t="s">
        <v>739</v>
      </c>
      <c r="B31" s="251" t="s">
        <v>741</v>
      </c>
      <c r="C31" s="201">
        <f>'úvodní list'!$E$12</f>
        <v>0</v>
      </c>
      <c r="D31" s="201">
        <f>'úvodní list'!$E$13</f>
        <v>0</v>
      </c>
      <c r="E31" s="201">
        <f>'úvodní list'!$E$14</f>
        <v>0</v>
      </c>
      <c r="F31" s="201">
        <f>'úvodní list'!$E$15</f>
        <v>0</v>
      </c>
      <c r="G31" s="201">
        <f>'úvodní list'!$E$16</f>
        <v>0</v>
      </c>
      <c r="H31" s="352">
        <f>'část B ind_AT_prev'!$E$32</f>
        <v>0</v>
      </c>
      <c r="I31" s="352">
        <f>'část B ind_AT_prev'!$E$33</f>
        <v>0</v>
      </c>
      <c r="J31" s="352">
        <f>'část B ind_AT_prev'!$E$34</f>
        <v>0</v>
      </c>
      <c r="K31" s="359"/>
      <c r="L31" s="359"/>
      <c r="M31" s="352">
        <f>'část B ind_AT_prev'!$E$35</f>
        <v>0</v>
      </c>
      <c r="N31" s="352">
        <f>'část B ind_AT_prev'!$E$36</f>
        <v>0</v>
      </c>
      <c r="O31" s="352">
        <f>'část B ind_AT_prev'!$E$37</f>
        <v>0</v>
      </c>
      <c r="P31" s="352">
        <f>'část B ind_AT_prev'!$E$38</f>
        <v>0</v>
      </c>
      <c r="Q31" s="352">
        <f>'část B ind_AT_prev'!$F$32</f>
        <v>0</v>
      </c>
      <c r="R31" s="352">
        <f>'část B ind_AT_prev'!$F$33</f>
        <v>0</v>
      </c>
      <c r="S31" s="352">
        <f>'část B ind_AT_prev'!$F$34</f>
        <v>0</v>
      </c>
      <c r="T31" s="359"/>
      <c r="U31" s="359"/>
      <c r="V31" s="352">
        <f>'část B ind_AT_prev'!$F$35</f>
        <v>0</v>
      </c>
      <c r="W31" s="352">
        <f>'část B ind_AT_prev'!$F$36</f>
        <v>0</v>
      </c>
      <c r="X31" s="352">
        <f>'část B ind_AT_prev'!$F$37</f>
        <v>0</v>
      </c>
      <c r="Y31" s="352">
        <f>'část B ind_AT_prev'!$F$38</f>
        <v>0</v>
      </c>
      <c r="Z31" s="359"/>
      <c r="AA31" s="359"/>
      <c r="AB31" s="359"/>
      <c r="AC31" s="359"/>
      <c r="AD31" s="359"/>
      <c r="AE31" s="359"/>
      <c r="AF31" s="359"/>
      <c r="AG31" s="359"/>
      <c r="AH31" s="359"/>
      <c r="AI31" s="352">
        <f>'část B ind_AT_prev'!$H$32</f>
        <v>0</v>
      </c>
      <c r="AJ31" s="352">
        <f>'část B ind_AT_prev'!$H$33</f>
        <v>0</v>
      </c>
      <c r="AK31" s="352">
        <f>'část B ind_AT_prev'!$H$34</f>
        <v>0</v>
      </c>
      <c r="AL31" s="359"/>
      <c r="AM31" s="359"/>
      <c r="AN31" s="352">
        <f>'část B ind_AT_prev'!$H$35</f>
        <v>0</v>
      </c>
      <c r="AO31" s="352">
        <f>'část B ind_AT_prev'!$H$36</f>
        <v>0</v>
      </c>
      <c r="AP31" s="352">
        <f>'část B ind_AT_prev'!$H$37</f>
        <v>0</v>
      </c>
      <c r="AQ31" s="352">
        <f>'část B ind_AT_prev'!$H$38</f>
        <v>0</v>
      </c>
      <c r="AR31" s="359">
        <f>'část B ind_AT_prev'!$I$32</f>
        <v>0</v>
      </c>
      <c r="AS31" s="359">
        <f>'část B ind_AT_prev'!$I$33</f>
        <v>0</v>
      </c>
      <c r="AT31" s="359">
        <f>'část B ind_AT_prev'!$I$34</f>
        <v>0</v>
      </c>
      <c r="AU31" s="359"/>
      <c r="AV31" s="359"/>
      <c r="AW31" s="355"/>
      <c r="AX31" s="355"/>
      <c r="AY31" s="355"/>
      <c r="AZ31" s="355"/>
      <c r="BA31" s="355"/>
      <c r="BB31" s="355"/>
      <c r="BC31" s="355"/>
      <c r="BD31" s="355"/>
      <c r="BE31" s="355"/>
      <c r="BF31" s="355"/>
      <c r="BG31" s="355"/>
      <c r="BH31" s="355"/>
      <c r="BI31" s="355"/>
      <c r="BJ31" s="355"/>
      <c r="BK31" s="355"/>
      <c r="BL31" s="355"/>
      <c r="BM31" s="355"/>
      <c r="BN31" s="355"/>
      <c r="BO31" s="355"/>
      <c r="BP31" s="355"/>
      <c r="BT31" s="350">
        <f t="array" ref="BT31">SUM($H$44:$BP$44*H31:BP31)</f>
        <v>0</v>
      </c>
      <c r="BU31" s="368">
        <f>BT31*0.34</f>
        <v>0</v>
      </c>
    </row>
    <row r="32" spans="1:73" s="246" customFormat="1" ht="30.75" customHeight="1" x14ac:dyDescent="0.25">
      <c r="A32" s="188">
        <v>66</v>
      </c>
      <c r="B32" s="252" t="s">
        <v>761</v>
      </c>
      <c r="C32" s="201">
        <f>'úvodní list'!$E$12</f>
        <v>0</v>
      </c>
      <c r="D32" s="201">
        <f>'úvodní list'!$E$13</f>
        <v>0</v>
      </c>
      <c r="E32" s="201">
        <f>'úvodní list'!$E$14</f>
        <v>0</v>
      </c>
      <c r="F32" s="201">
        <f>'úvodní list'!$E$15</f>
        <v>0</v>
      </c>
      <c r="G32" s="201">
        <f>'úvodní list'!$E$16</f>
        <v>0</v>
      </c>
      <c r="H32" s="352">
        <f>'část B ind_P_péče'!$E$6</f>
        <v>0</v>
      </c>
      <c r="I32" s="352">
        <f>'část B ind_P_péče'!$E$7</f>
        <v>0</v>
      </c>
      <c r="J32" s="352">
        <f>'část B ind_P_péče'!$E$8</f>
        <v>0</v>
      </c>
      <c r="K32" s="352">
        <f>'část B ind_P_péče'!$E$9</f>
        <v>0</v>
      </c>
      <c r="L32" s="352">
        <f>'část B ind_P_péče'!$E$10</f>
        <v>0</v>
      </c>
      <c r="M32" s="352">
        <f>'část B ind_P_péče'!$E$11</f>
        <v>0</v>
      </c>
      <c r="N32" s="352">
        <f>'část B ind_P_péče'!$F$6</f>
        <v>0</v>
      </c>
      <c r="O32" s="352">
        <f>'část B ind_P_péče'!$F$7</f>
        <v>0</v>
      </c>
      <c r="P32" s="352">
        <f>'část B ind_P_péče'!$F$8</f>
        <v>0</v>
      </c>
      <c r="Q32" s="352">
        <f>'část B ind_P_péče'!$F$9</f>
        <v>0</v>
      </c>
      <c r="R32" s="352">
        <f>'část B ind_P_péče'!$F$10</f>
        <v>0</v>
      </c>
      <c r="S32" s="352">
        <f>'část B ind_P_péče'!$F$11</f>
        <v>0</v>
      </c>
      <c r="T32" s="352">
        <f>'část B ind_P_péče'!$G$6</f>
        <v>0</v>
      </c>
      <c r="U32" s="352">
        <f>'část B ind_P_péče'!$G$7</f>
        <v>0</v>
      </c>
      <c r="V32" s="352">
        <f>'část B ind_P_péče'!$G$8</f>
        <v>0</v>
      </c>
      <c r="W32" s="352">
        <f>'část B ind_P_péče'!$G$9</f>
        <v>0</v>
      </c>
      <c r="X32" s="352">
        <f>'část B ind_P_péče'!$G$10</f>
        <v>0</v>
      </c>
      <c r="Y32" s="352">
        <f>'část B ind_P_péče'!$G$11</f>
        <v>0</v>
      </c>
      <c r="Z32" s="359">
        <f>'část B ind_P_péče'!$H$6</f>
        <v>0</v>
      </c>
      <c r="AA32" s="359">
        <f>'část B ind_P_péče'!$H$7</f>
        <v>0</v>
      </c>
      <c r="AB32" s="359">
        <f>'část B ind_P_péče'!$H$8</f>
        <v>0</v>
      </c>
      <c r="AC32" s="352">
        <f>'část B ind_P_péče'!$H$9</f>
        <v>0</v>
      </c>
      <c r="AD32" s="352">
        <f>'část B ind_P_péče'!$H$10</f>
        <v>0</v>
      </c>
      <c r="AE32" s="352">
        <f>'část B ind_P_péče'!$H$11</f>
        <v>0</v>
      </c>
      <c r="AF32" s="352">
        <f>'část B ind_P_péče'!$I$6</f>
        <v>0</v>
      </c>
      <c r="AG32" s="352">
        <f>'část B ind_P_péče'!$I$7</f>
        <v>0</v>
      </c>
      <c r="AH32" s="352">
        <f>'část B ind_P_péče'!$I$8</f>
        <v>0</v>
      </c>
      <c r="AI32" s="352">
        <f>'část B ind_P_péče'!$I$9</f>
        <v>0</v>
      </c>
      <c r="AJ32" s="352">
        <f>'část B ind_P_péče'!$I$10</f>
        <v>0</v>
      </c>
      <c r="AK32" s="352">
        <f>'část B ind_P_péče'!$I$11</f>
        <v>0</v>
      </c>
      <c r="AL32" s="355"/>
      <c r="AM32" s="355"/>
      <c r="AN32" s="355"/>
      <c r="AO32" s="355"/>
      <c r="AP32" s="357"/>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T32" s="350">
        <f t="array" ref="BT32">SUM($H$44:$BP$44*H32:BP32)</f>
        <v>0</v>
      </c>
      <c r="BU32" s="368">
        <f>BT32*0.35</f>
        <v>0</v>
      </c>
    </row>
    <row r="33" spans="1:142" s="246" customFormat="1" ht="31.5" customHeight="1" x14ac:dyDescent="0.25">
      <c r="A33" s="188">
        <v>71</v>
      </c>
      <c r="B33" s="250" t="s">
        <v>766</v>
      </c>
      <c r="C33" s="201">
        <f>'úvodní list'!$E$12</f>
        <v>0</v>
      </c>
      <c r="D33" s="201">
        <f>'úvodní list'!$E$13</f>
        <v>0</v>
      </c>
      <c r="E33" s="201">
        <f>'úvodní list'!$E$14</f>
        <v>0</v>
      </c>
      <c r="F33" s="201">
        <f>'úvodní list'!$E$15</f>
        <v>0</v>
      </c>
      <c r="G33" s="201">
        <f>'úvodní list'!$E$16</f>
        <v>0</v>
      </c>
      <c r="H33" s="352">
        <f>'část B ind_P_prev'!$E$6</f>
        <v>0</v>
      </c>
      <c r="I33" s="352">
        <f>'část B ind_P_prev'!$E$7</f>
        <v>0</v>
      </c>
      <c r="J33" s="352">
        <f>'část B ind_P_prev'!$E$8</f>
        <v>0</v>
      </c>
      <c r="K33" s="352">
        <f>'část B ind_P_prev'!$E$9</f>
        <v>0</v>
      </c>
      <c r="L33" s="352">
        <f>'část B ind_P_prev'!$E$10</f>
        <v>0</v>
      </c>
      <c r="M33" s="352">
        <f>'část B ind_P_prev'!$E$11</f>
        <v>0</v>
      </c>
      <c r="N33" s="352">
        <f>'část B ind_P_prev'!$E$12</f>
        <v>0</v>
      </c>
      <c r="O33" s="352">
        <f>'část B ind_P_prev'!$F$6</f>
        <v>0</v>
      </c>
      <c r="P33" s="352">
        <f>'část B ind_P_prev'!$F$7</f>
        <v>0</v>
      </c>
      <c r="Q33" s="352">
        <f>'část B ind_P_prev'!$F$8</f>
        <v>0</v>
      </c>
      <c r="R33" s="352">
        <f>'část B ind_P_prev'!$F$9</f>
        <v>0</v>
      </c>
      <c r="S33" s="352">
        <f>'část B ind_P_prev'!$F$10</f>
        <v>0</v>
      </c>
      <c r="T33" s="352">
        <f>'část B ind_P_prev'!$F$11</f>
        <v>0</v>
      </c>
      <c r="U33" s="352">
        <f>'část B ind_P_prev'!$F$12</f>
        <v>0</v>
      </c>
      <c r="V33" s="352">
        <f>'část B ind_P_prev'!$G$6</f>
        <v>0</v>
      </c>
      <c r="W33" s="352">
        <f>'část B ind_P_prev'!$G$7</f>
        <v>0</v>
      </c>
      <c r="X33" s="352">
        <f>'část B ind_P_prev'!$G$8</f>
        <v>0</v>
      </c>
      <c r="Y33" s="352">
        <f>'část B ind_P_prev'!$G$9</f>
        <v>0</v>
      </c>
      <c r="Z33" s="352">
        <f>'část B ind_P_prev'!$G$10</f>
        <v>0</v>
      </c>
      <c r="AA33" s="352">
        <f>'část B ind_P_prev'!$G$11</f>
        <v>0</v>
      </c>
      <c r="AB33" s="352">
        <f>'část B ind_P_prev'!$G$12</f>
        <v>0</v>
      </c>
      <c r="AC33" s="352">
        <f>'část B ind_P_prev'!$H$6</f>
        <v>0</v>
      </c>
      <c r="AD33" s="352">
        <f>'část B ind_P_prev'!$H$7</f>
        <v>0</v>
      </c>
      <c r="AE33" s="352">
        <f>'část B ind_P_prev'!$H$8</f>
        <v>0</v>
      </c>
      <c r="AF33" s="352">
        <f>'část B ind_P_prev'!$H$9</f>
        <v>0</v>
      </c>
      <c r="AG33" s="352">
        <f>'část B ind_P_prev'!$H$10</f>
        <v>0</v>
      </c>
      <c r="AH33" s="352">
        <f>'část B ind_P_prev'!$H$11</f>
        <v>0</v>
      </c>
      <c r="AI33" s="352">
        <f>'část B ind_P_prev'!$H$12</f>
        <v>0</v>
      </c>
      <c r="AJ33" s="352">
        <f>'část B ind_P_prev'!$I$6</f>
        <v>0</v>
      </c>
      <c r="AK33" s="352">
        <f>'část B ind_P_prev'!$I$7</f>
        <v>0</v>
      </c>
      <c r="AL33" s="352">
        <f>'část B ind_P_prev'!$I$8</f>
        <v>0</v>
      </c>
      <c r="AM33" s="352">
        <f>'část B ind_P_prev'!$I$9</f>
        <v>0</v>
      </c>
      <c r="AN33" s="352">
        <f>'část B ind_P_prev'!$I$10</f>
        <v>0</v>
      </c>
      <c r="AO33" s="352">
        <f>'část B ind_P_prev'!$I$11</f>
        <v>0</v>
      </c>
      <c r="AP33" s="352">
        <f>'část B ind_P_prev'!$I$12</f>
        <v>0</v>
      </c>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T33" s="350">
        <f t="array" ref="BT33">SUM($H$44:$BP$44*H33:BP33)</f>
        <v>0</v>
      </c>
      <c r="BU33" s="368">
        <f>BT33*0.36</f>
        <v>0</v>
      </c>
    </row>
    <row r="34" spans="1:142" s="246" customFormat="1" ht="31.5" customHeight="1" x14ac:dyDescent="0.25">
      <c r="A34" s="444" t="s">
        <v>768</v>
      </c>
      <c r="B34" s="278" t="s">
        <v>767</v>
      </c>
      <c r="C34" s="201">
        <f>'úvodní list'!$E$12</f>
        <v>0</v>
      </c>
      <c r="D34" s="201">
        <f>'úvodní list'!$E$13</f>
        <v>0</v>
      </c>
      <c r="E34" s="201">
        <f>'úvodní list'!$E$14</f>
        <v>0</v>
      </c>
      <c r="F34" s="201">
        <f>'úvodní list'!$E$15</f>
        <v>0</v>
      </c>
      <c r="G34" s="201">
        <f>'úvodní list'!$E$16</f>
        <v>0</v>
      </c>
      <c r="H34" s="352">
        <f>'část B ind_P_prev'!$E$22</f>
        <v>0</v>
      </c>
      <c r="I34" s="352">
        <f>'část B ind_P_prev'!$E$23</f>
        <v>0</v>
      </c>
      <c r="J34" s="352">
        <f>'část B ind_P_prev'!$E$24</f>
        <v>0</v>
      </c>
      <c r="K34" s="352">
        <f>'část B ind_P_prev'!$E$25</f>
        <v>0</v>
      </c>
      <c r="L34" s="352">
        <f>'část B ind_P_prev'!$E$26</f>
        <v>0</v>
      </c>
      <c r="M34" s="352">
        <f>'část B ind_P_prev'!$E$27</f>
        <v>0</v>
      </c>
      <c r="N34" s="352">
        <f>'část B ind_P_prev'!$E$28</f>
        <v>0</v>
      </c>
      <c r="O34" s="352">
        <f>'část B ind_P_prev'!$F$22</f>
        <v>0</v>
      </c>
      <c r="P34" s="352">
        <f>'část B ind_P_prev'!$F$23</f>
        <v>0</v>
      </c>
      <c r="Q34" s="352">
        <f>'část B ind_P_prev'!$F$24</f>
        <v>0</v>
      </c>
      <c r="R34" s="352">
        <f>'část B ind_P_prev'!$F$25</f>
        <v>0</v>
      </c>
      <c r="S34" s="352">
        <f>'část B ind_P_prev'!$F$26</f>
        <v>0</v>
      </c>
      <c r="T34" s="352">
        <f>'část B ind_P_prev'!$F$27</f>
        <v>0</v>
      </c>
      <c r="U34" s="352">
        <f>'část B ind_P_prev'!$F$28</f>
        <v>0</v>
      </c>
      <c r="V34" s="352"/>
      <c r="W34" s="352"/>
      <c r="X34" s="352"/>
      <c r="Y34" s="352"/>
      <c r="Z34" s="352"/>
      <c r="AA34" s="352"/>
      <c r="AB34" s="352"/>
      <c r="AC34" s="352">
        <f>'část B ind_P_prev'!$H$22</f>
        <v>0</v>
      </c>
      <c r="AD34" s="352">
        <f>'část B ind_P_prev'!$H$23</f>
        <v>0</v>
      </c>
      <c r="AE34" s="352">
        <f>'část B ind_P_prev'!$H$24</f>
        <v>0</v>
      </c>
      <c r="AF34" s="352">
        <f>'část B ind_P_prev'!$H$25</f>
        <v>0</v>
      </c>
      <c r="AG34" s="352">
        <f>'část B ind_P_prev'!$H$26</f>
        <v>0</v>
      </c>
      <c r="AH34" s="352">
        <f>'část B ind_P_prev'!$H$27</f>
        <v>0</v>
      </c>
      <c r="AI34" s="352">
        <f>'část B ind_P_prev'!$H$28</f>
        <v>0</v>
      </c>
      <c r="AJ34" s="352">
        <f>'část B ind_P_prev'!$I$22</f>
        <v>0</v>
      </c>
      <c r="AK34" s="352">
        <f>'část B ind_P_prev'!$I$23</f>
        <v>0</v>
      </c>
      <c r="AL34" s="352">
        <f>'část B ind_P_prev'!$I$24</f>
        <v>0</v>
      </c>
      <c r="AM34" s="352">
        <f>'část B ind_P_prev'!$I$25</f>
        <v>0</v>
      </c>
      <c r="AN34" s="352">
        <f>'část B ind_P_prev'!$I$26</f>
        <v>0</v>
      </c>
      <c r="AO34" s="352">
        <f>'část B ind_P_prev'!$I$27</f>
        <v>0</v>
      </c>
      <c r="AP34" s="352">
        <f>'část B ind_P_prev'!$I$28</f>
        <v>0</v>
      </c>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T34" s="350">
        <f t="array" ref="BT34">SUM($H$44:$BP$44*H34:BP34)</f>
        <v>0</v>
      </c>
      <c r="BU34" s="368">
        <f>BT34*0.37</f>
        <v>0</v>
      </c>
    </row>
    <row r="35" spans="1:142" s="200" customFormat="1" ht="105.75" customHeight="1" x14ac:dyDescent="0.25">
      <c r="A35" s="276">
        <v>80</v>
      </c>
      <c r="B35" s="255" t="s">
        <v>564</v>
      </c>
      <c r="C35" s="275"/>
      <c r="D35" s="275"/>
      <c r="E35" s="275"/>
      <c r="F35" s="275"/>
      <c r="G35" s="275"/>
      <c r="H35" s="360" t="str">
        <f>'část G obce'!$B$6</f>
        <v xml:space="preserve">       </v>
      </c>
      <c r="I35" s="360" t="str">
        <f>'část G obce'!$B$7</f>
        <v xml:space="preserve">       </v>
      </c>
      <c r="J35" s="360" t="str">
        <f>'část G obce'!$B$8</f>
        <v xml:space="preserve">       </v>
      </c>
      <c r="K35" s="360" t="str">
        <f>'část G obce'!$B$9</f>
        <v xml:space="preserve">       </v>
      </c>
      <c r="L35" s="360" t="str">
        <f>'část G obce'!$B$10</f>
        <v xml:space="preserve">       </v>
      </c>
      <c r="M35" s="360" t="str">
        <f>'část G obce'!$B$11</f>
        <v xml:space="preserve">       </v>
      </c>
      <c r="N35" s="360" t="str">
        <f>'část G obce'!$B$12</f>
        <v xml:space="preserve">       </v>
      </c>
      <c r="O35" s="360" t="str">
        <f>'část G obce'!$B$13</f>
        <v xml:space="preserve">       </v>
      </c>
      <c r="P35" s="360" t="str">
        <f>'část G obce'!$B$14</f>
        <v xml:space="preserve">       </v>
      </c>
      <c r="Q35" s="360" t="str">
        <f>'část G obce'!$B$15</f>
        <v xml:space="preserve">       </v>
      </c>
      <c r="R35" s="360" t="str">
        <f>'část G obce'!$B$16</f>
        <v xml:space="preserve">       </v>
      </c>
      <c r="S35" s="360" t="str">
        <f>'část G obce'!$B$17</f>
        <v xml:space="preserve">       </v>
      </c>
      <c r="T35" s="360" t="str">
        <f>'část G obce'!$B$18</f>
        <v xml:space="preserve">       </v>
      </c>
      <c r="U35" s="360" t="str">
        <f>'část G obce'!$B$19</f>
        <v xml:space="preserve">       </v>
      </c>
      <c r="V35" s="360" t="str">
        <f>'část G obce'!$B$20</f>
        <v xml:space="preserve">       </v>
      </c>
      <c r="W35" s="360" t="str">
        <f>'část G obce'!$B$21</f>
        <v xml:space="preserve">       </v>
      </c>
      <c r="X35" s="360" t="str">
        <f>'část G obce'!$B$22</f>
        <v xml:space="preserve">       </v>
      </c>
      <c r="Y35" s="360" t="str">
        <f>'část G obce'!$B$23</f>
        <v xml:space="preserve">       </v>
      </c>
      <c r="Z35" s="360" t="str">
        <f>'část G obce'!$B$24</f>
        <v xml:space="preserve">       </v>
      </c>
      <c r="AA35" s="360" t="str">
        <f>'část G obce'!$B$25</f>
        <v xml:space="preserve">       </v>
      </c>
      <c r="AB35" s="360" t="str">
        <f>'část G obce'!$B$26</f>
        <v xml:space="preserve">       </v>
      </c>
      <c r="AC35" s="360" t="str">
        <f>'část G obce'!$B$27</f>
        <v xml:space="preserve">       </v>
      </c>
      <c r="AD35" s="360" t="str">
        <f>'část G obce'!$B$28</f>
        <v xml:space="preserve">       </v>
      </c>
      <c r="AE35" s="360" t="str">
        <f>'část G obce'!$B$29</f>
        <v xml:space="preserve">       </v>
      </c>
      <c r="AF35" s="360" t="str">
        <f>T('část G obce'!$B$30)</f>
        <v/>
      </c>
      <c r="AG35" s="360" t="str">
        <f>T('část G obce'!$B$31)</f>
        <v/>
      </c>
      <c r="AH35" s="360" t="str">
        <f>T('část G obce'!$B$32)</f>
        <v/>
      </c>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198"/>
      <c r="BR35" s="198"/>
      <c r="BS35" s="198"/>
      <c r="BT35" s="350"/>
      <c r="BU35" s="368">
        <f>BT35*0.38</f>
        <v>0</v>
      </c>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9"/>
    </row>
    <row r="36" spans="1:142" s="246" customFormat="1" x14ac:dyDescent="0.25">
      <c r="A36" s="277">
        <v>81</v>
      </c>
      <c r="B36" s="230" t="s">
        <v>565</v>
      </c>
      <c r="C36" s="201">
        <f>'úvodní list'!$E$12</f>
        <v>0</v>
      </c>
      <c r="D36" s="201">
        <f>'úvodní list'!$E$13</f>
        <v>0</v>
      </c>
      <c r="E36" s="201">
        <f>'úvodní list'!$E$14</f>
        <v>0</v>
      </c>
      <c r="F36" s="201">
        <f>'úvodní list'!$E$15</f>
        <v>0</v>
      </c>
      <c r="G36" s="201">
        <f>'úvodní list'!$E$16</f>
        <v>0</v>
      </c>
      <c r="H36" s="353">
        <f>'část G obce'!$C$6</f>
        <v>0</v>
      </c>
      <c r="I36" s="353">
        <f>'část G obce'!$C$7</f>
        <v>0</v>
      </c>
      <c r="J36" s="353">
        <f>'část G obce'!$C$8</f>
        <v>0</v>
      </c>
      <c r="K36" s="353">
        <f>'část G obce'!$C$9</f>
        <v>0</v>
      </c>
      <c r="L36" s="353">
        <f>'část G obce'!$C$10</f>
        <v>0</v>
      </c>
      <c r="M36" s="353">
        <f>'část G obce'!$C$11</f>
        <v>0</v>
      </c>
      <c r="N36" s="353">
        <f>'část G obce'!$C$12</f>
        <v>0</v>
      </c>
      <c r="O36" s="353">
        <f>'část G obce'!$C$13</f>
        <v>0</v>
      </c>
      <c r="P36" s="353">
        <f>'část G obce'!$C$14</f>
        <v>0</v>
      </c>
      <c r="Q36" s="353">
        <f>'část G obce'!$C$15</f>
        <v>0</v>
      </c>
      <c r="R36" s="353">
        <f>'část G obce'!$C$16</f>
        <v>0</v>
      </c>
      <c r="S36" s="353">
        <f>'část G obce'!$C$17</f>
        <v>0</v>
      </c>
      <c r="T36" s="353">
        <f>'část G obce'!$C$18</f>
        <v>0</v>
      </c>
      <c r="U36" s="353">
        <f>'část G obce'!$C$19</f>
        <v>0</v>
      </c>
      <c r="V36" s="353">
        <f>'část G obce'!$C$20</f>
        <v>0</v>
      </c>
      <c r="W36" s="353">
        <f>'část G obce'!$C$21</f>
        <v>0</v>
      </c>
      <c r="X36" s="353">
        <f>'část G obce'!$C$22</f>
        <v>0</v>
      </c>
      <c r="Y36" s="353">
        <f>'část G obce'!$C$23</f>
        <v>0</v>
      </c>
      <c r="Z36" s="353">
        <f>'část G obce'!$C$24</f>
        <v>0</v>
      </c>
      <c r="AA36" s="353">
        <f>'část G obce'!$C$25</f>
        <v>0</v>
      </c>
      <c r="AB36" s="353">
        <f>'část G obce'!$C$26</f>
        <v>0</v>
      </c>
      <c r="AC36" s="353">
        <f>'část G obce'!$C$27</f>
        <v>0</v>
      </c>
      <c r="AD36" s="353">
        <f>'část G obce'!$C$28</f>
        <v>0</v>
      </c>
      <c r="AE36" s="353">
        <f>'část G obce'!$C$29</f>
        <v>0</v>
      </c>
      <c r="AF36" s="353">
        <f>'část G obce'!$C$30</f>
        <v>0</v>
      </c>
      <c r="AG36" s="353">
        <f>'část G obce'!$C$31</f>
        <v>0</v>
      </c>
      <c r="AH36" s="353">
        <f>'část G obce'!$C$32</f>
        <v>0</v>
      </c>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75"/>
      <c r="BR36" s="75"/>
      <c r="BS36" s="75"/>
      <c r="BT36" s="350">
        <f t="array" ref="BT36">SUM($H$44:$BP$44*H36:BP36)</f>
        <v>0</v>
      </c>
      <c r="BU36" s="368">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6" customFormat="1" x14ac:dyDescent="0.25">
      <c r="A37" s="277">
        <v>82</v>
      </c>
      <c r="B37" s="230" t="s">
        <v>566</v>
      </c>
      <c r="C37" s="201">
        <f>'úvodní list'!$E$12</f>
        <v>0</v>
      </c>
      <c r="D37" s="201">
        <f>'úvodní list'!$E$13</f>
        <v>0</v>
      </c>
      <c r="E37" s="201">
        <f>'úvodní list'!$E$14</f>
        <v>0</v>
      </c>
      <c r="F37" s="201">
        <f>'úvodní list'!$E$15</f>
        <v>0</v>
      </c>
      <c r="G37" s="201">
        <f>'úvodní list'!$E$16</f>
        <v>0</v>
      </c>
      <c r="H37" s="352">
        <f>'část G obce'!$D$6</f>
        <v>0</v>
      </c>
      <c r="I37" s="352">
        <f>'část G obce'!$D$7</f>
        <v>0</v>
      </c>
      <c r="J37" s="352">
        <f>'část G obce'!$D$8</f>
        <v>0</v>
      </c>
      <c r="K37" s="352">
        <f>'část G obce'!$D$9</f>
        <v>0</v>
      </c>
      <c r="L37" s="352">
        <f>'část G obce'!$D$10</f>
        <v>0</v>
      </c>
      <c r="M37" s="352">
        <f>'část G obce'!$D$11</f>
        <v>0</v>
      </c>
      <c r="N37" s="352">
        <f>'část G obce'!$D$12</f>
        <v>0</v>
      </c>
      <c r="O37" s="352">
        <f>'část G obce'!$D$13</f>
        <v>0</v>
      </c>
      <c r="P37" s="352">
        <f>'část G obce'!$D$14</f>
        <v>0</v>
      </c>
      <c r="Q37" s="352">
        <f>'část G obce'!$D$15</f>
        <v>0</v>
      </c>
      <c r="R37" s="352">
        <f>'část G obce'!$D$16</f>
        <v>0</v>
      </c>
      <c r="S37" s="352">
        <f>'část G obce'!$D$17</f>
        <v>0</v>
      </c>
      <c r="T37" s="352">
        <f>'část G obce'!$D$18</f>
        <v>0</v>
      </c>
      <c r="U37" s="352">
        <f>'část G obce'!$D$19</f>
        <v>0</v>
      </c>
      <c r="V37" s="352">
        <f>'část G obce'!$D$20</f>
        <v>0</v>
      </c>
      <c r="W37" s="352">
        <f>'část G obce'!$D$21</f>
        <v>0</v>
      </c>
      <c r="X37" s="352">
        <f>'část G obce'!$D$22</f>
        <v>0</v>
      </c>
      <c r="Y37" s="352">
        <f>'část G obce'!$D$23</f>
        <v>0</v>
      </c>
      <c r="Z37" s="352">
        <f>'část G obce'!$D$24</f>
        <v>0</v>
      </c>
      <c r="AA37" s="352">
        <f>'část G obce'!$D$25</f>
        <v>0</v>
      </c>
      <c r="AB37" s="352">
        <f>'část G obce'!$D$26</f>
        <v>0</v>
      </c>
      <c r="AC37" s="352">
        <f>'část G obce'!$D$27</f>
        <v>0</v>
      </c>
      <c r="AD37" s="352">
        <f>'část G obce'!$D$28</f>
        <v>0</v>
      </c>
      <c r="AE37" s="352">
        <f>'část G obce'!$D$29</f>
        <v>0</v>
      </c>
      <c r="AF37" s="352">
        <f>'část G obce'!$D$30</f>
        <v>0</v>
      </c>
      <c r="AG37" s="352">
        <f>'část G obce'!$D$31</f>
        <v>0</v>
      </c>
      <c r="AH37" s="352">
        <f>'část G obce'!$D$32</f>
        <v>0</v>
      </c>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75"/>
      <c r="BR37" s="75"/>
      <c r="BS37" s="75"/>
      <c r="BT37" s="350">
        <f t="array" ref="BT37">SUM($H$44:$BP$44*H37:BP37)</f>
        <v>0</v>
      </c>
      <c r="BU37" s="368">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367">
        <f>SUM(BT1:BT39)</f>
        <v>0</v>
      </c>
      <c r="BU40" s="369">
        <f>SUM(BU1:BU39)</f>
        <v>0</v>
      </c>
    </row>
    <row r="41" spans="1:142" x14ac:dyDescent="0.25">
      <c r="BT41" s="366"/>
    </row>
    <row r="44" spans="1:142" x14ac:dyDescent="0.25">
      <c r="H44" s="363">
        <f>COLUMN(H44)</f>
        <v>8</v>
      </c>
      <c r="I44" s="363">
        <f t="shared" ref="I44:BP44" si="0">COLUMN(I44)</f>
        <v>9</v>
      </c>
      <c r="J44" s="363">
        <f t="shared" si="0"/>
        <v>10</v>
      </c>
      <c r="K44" s="363">
        <f t="shared" si="0"/>
        <v>11</v>
      </c>
      <c r="L44" s="363">
        <f t="shared" si="0"/>
        <v>12</v>
      </c>
      <c r="M44" s="363">
        <f t="shared" si="0"/>
        <v>13</v>
      </c>
      <c r="N44" s="363">
        <f t="shared" si="0"/>
        <v>14</v>
      </c>
      <c r="O44" s="363">
        <f t="shared" si="0"/>
        <v>15</v>
      </c>
      <c r="P44" s="363">
        <f t="shared" si="0"/>
        <v>16</v>
      </c>
      <c r="Q44" s="363">
        <f t="shared" si="0"/>
        <v>17</v>
      </c>
      <c r="R44" s="363">
        <f t="shared" si="0"/>
        <v>18</v>
      </c>
      <c r="S44" s="363">
        <f t="shared" si="0"/>
        <v>19</v>
      </c>
      <c r="T44" s="363">
        <f t="shared" si="0"/>
        <v>20</v>
      </c>
      <c r="U44" s="363">
        <f t="shared" si="0"/>
        <v>21</v>
      </c>
      <c r="V44" s="363">
        <f t="shared" si="0"/>
        <v>22</v>
      </c>
      <c r="W44" s="363">
        <f t="shared" si="0"/>
        <v>23</v>
      </c>
      <c r="X44" s="363">
        <f t="shared" si="0"/>
        <v>24</v>
      </c>
      <c r="Y44" s="363">
        <f t="shared" si="0"/>
        <v>25</v>
      </c>
      <c r="Z44" s="363">
        <f t="shared" si="0"/>
        <v>26</v>
      </c>
      <c r="AA44" s="363">
        <f t="shared" si="0"/>
        <v>27</v>
      </c>
      <c r="AB44" s="363">
        <f t="shared" si="0"/>
        <v>28</v>
      </c>
      <c r="AC44" s="363">
        <f t="shared" si="0"/>
        <v>29</v>
      </c>
      <c r="AD44" s="363">
        <f t="shared" si="0"/>
        <v>30</v>
      </c>
      <c r="AE44" s="363">
        <f t="shared" si="0"/>
        <v>31</v>
      </c>
      <c r="AF44" s="363">
        <f t="shared" si="0"/>
        <v>32</v>
      </c>
      <c r="AG44" s="363">
        <f t="shared" si="0"/>
        <v>33</v>
      </c>
      <c r="AH44" s="363">
        <f t="shared" si="0"/>
        <v>34</v>
      </c>
      <c r="AI44" s="363">
        <f t="shared" si="0"/>
        <v>35</v>
      </c>
      <c r="AJ44" s="363">
        <f t="shared" si="0"/>
        <v>36</v>
      </c>
      <c r="AK44" s="363">
        <f t="shared" si="0"/>
        <v>37</v>
      </c>
      <c r="AL44" s="363">
        <f t="shared" si="0"/>
        <v>38</v>
      </c>
      <c r="AM44" s="363">
        <f t="shared" si="0"/>
        <v>39</v>
      </c>
      <c r="AN44" s="363">
        <f t="shared" si="0"/>
        <v>40</v>
      </c>
      <c r="AO44" s="363">
        <f t="shared" si="0"/>
        <v>41</v>
      </c>
      <c r="AP44" s="363">
        <f t="shared" si="0"/>
        <v>42</v>
      </c>
      <c r="AQ44" s="363">
        <f t="shared" si="0"/>
        <v>43</v>
      </c>
      <c r="AR44" s="363">
        <f t="shared" si="0"/>
        <v>44</v>
      </c>
      <c r="AS44" s="363">
        <f t="shared" si="0"/>
        <v>45</v>
      </c>
      <c r="AT44" s="363">
        <f t="shared" si="0"/>
        <v>46</v>
      </c>
      <c r="AU44" s="363">
        <f t="shared" si="0"/>
        <v>47</v>
      </c>
      <c r="AV44" s="363">
        <f t="shared" si="0"/>
        <v>48</v>
      </c>
      <c r="AW44" s="363">
        <f t="shared" si="0"/>
        <v>49</v>
      </c>
      <c r="AX44" s="363">
        <f t="shared" si="0"/>
        <v>50</v>
      </c>
      <c r="AY44" s="363">
        <f t="shared" si="0"/>
        <v>51</v>
      </c>
      <c r="AZ44" s="363">
        <f t="shared" si="0"/>
        <v>52</v>
      </c>
      <c r="BA44" s="363">
        <f t="shared" si="0"/>
        <v>53</v>
      </c>
      <c r="BB44" s="363">
        <f t="shared" si="0"/>
        <v>54</v>
      </c>
      <c r="BC44" s="363">
        <f t="shared" si="0"/>
        <v>55</v>
      </c>
      <c r="BD44" s="363">
        <f t="shared" si="0"/>
        <v>56</v>
      </c>
      <c r="BE44" s="363">
        <f t="shared" si="0"/>
        <v>57</v>
      </c>
      <c r="BF44" s="363">
        <f t="shared" si="0"/>
        <v>58</v>
      </c>
      <c r="BG44" s="363">
        <f t="shared" si="0"/>
        <v>59</v>
      </c>
      <c r="BH44" s="363">
        <f t="shared" si="0"/>
        <v>60</v>
      </c>
      <c r="BI44" s="363">
        <f t="shared" si="0"/>
        <v>61</v>
      </c>
      <c r="BJ44" s="363">
        <f t="shared" si="0"/>
        <v>62</v>
      </c>
      <c r="BK44" s="363">
        <f t="shared" si="0"/>
        <v>63</v>
      </c>
      <c r="BL44" s="363">
        <f t="shared" si="0"/>
        <v>64</v>
      </c>
      <c r="BM44" s="363">
        <f t="shared" si="0"/>
        <v>65</v>
      </c>
      <c r="BN44" s="363">
        <f t="shared" si="0"/>
        <v>66</v>
      </c>
      <c r="BO44" s="363">
        <f t="shared" si="0"/>
        <v>67</v>
      </c>
      <c r="BP44" s="363">
        <f t="shared" si="0"/>
        <v>68</v>
      </c>
      <c r="BQ44" s="127"/>
      <c r="BT44" s="349">
        <f>BT40*100000000</f>
        <v>0</v>
      </c>
      <c r="BU44" s="349">
        <f>BU40*100000000</f>
        <v>0</v>
      </c>
    </row>
  </sheetData>
  <sheetProtection algorithmName="SHA-512" hashValue="Bt6Z8//qznwHUgiNrjhQfhBTnYkck4pL+SPzpR7Kt2bF5ofN9Bi503s7RpP3Zam/oWdkgdiVWiK4c6Vdn7d+QQ==" saltValue="tO1jUPDKyKr/G9fUrVAEyw=="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2AFB7-340D-4D25-B4C2-996BFB957770}"/>
</file>

<file path=customXml/itemProps2.xml><?xml version="1.0" encoding="utf-8"?>
<ds:datastoreItem xmlns:ds="http://schemas.openxmlformats.org/officeDocument/2006/customXml" ds:itemID="{2014DEF6-DC26-4F20-A83C-612E96594069}"/>
</file>

<file path=customXml/itemProps3.xml><?xml version="1.0" encoding="utf-8"?>
<ds:datastoreItem xmlns:ds="http://schemas.openxmlformats.org/officeDocument/2006/customXml" ds:itemID="{91128482-FCC0-4C1F-BC33-6FDA2599A5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2019-12-03T11:58:04Z</cp:lastPrinted>
  <dcterms:created xsi:type="dcterms:W3CDTF">2011-07-13T06:12:23Z</dcterms:created>
  <dcterms:modified xsi:type="dcterms:W3CDTF">2019-12-19T11:52:15Z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